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0" yWindow="0" windowWidth="28800" windowHeight="12660"/>
  </bookViews>
  <sheets>
    <sheet name="Stammdaten" sheetId="1" r:id="rId1"/>
    <sheet name="QZ_1" sheetId="2" r:id="rId2"/>
    <sheet name="QZ_2" sheetId="12" r:id="rId3"/>
    <sheet name="QZ_3" sheetId="3" r:id="rId4"/>
    <sheet name="QZ_4" sheetId="13" r:id="rId5"/>
    <sheet name="QZ_5" sheetId="5" r:id="rId6"/>
    <sheet name="QZ_6" sheetId="14" r:id="rId7"/>
    <sheet name="QZ_7" sheetId="6" r:id="rId8"/>
    <sheet name="QZ_8" sheetId="7" r:id="rId9"/>
    <sheet name="QZ_9" sheetId="8" r:id="rId10"/>
    <sheet name="QZ_10" sheetId="9" r:id="rId11"/>
    <sheet name="Export" sheetId="10" r:id="rId12"/>
  </sheets>
  <definedNames>
    <definedName name="_xlnm.Print_Area" localSheetId="6">QZ_6!$A$1:$V$36</definedName>
  </definedNames>
  <calcPr calcId="145621"/>
</workbook>
</file>

<file path=xl/calcChain.xml><?xml version="1.0" encoding="utf-8"?>
<calcChain xmlns="http://schemas.openxmlformats.org/spreadsheetml/2006/main">
  <c r="D3" i="8" l="1"/>
  <c r="G34" i="2" l="1"/>
  <c r="G41" i="5" l="1"/>
  <c r="A2" i="10" l="1"/>
  <c r="C2" i="10"/>
  <c r="D2" i="10"/>
  <c r="E2" i="10"/>
  <c r="F2" i="10"/>
  <c r="G2" i="10"/>
  <c r="K2" i="10"/>
  <c r="L2" i="10"/>
  <c r="M2" i="10"/>
  <c r="N2" i="10"/>
  <c r="O2" i="10"/>
  <c r="P2" i="10"/>
  <c r="Q2" i="10"/>
  <c r="R2" i="10"/>
  <c r="S2" i="10"/>
  <c r="U2" i="10"/>
  <c r="V2" i="10"/>
  <c r="W2" i="10"/>
  <c r="X2" i="10"/>
  <c r="Y2" i="10"/>
  <c r="Z2" i="10"/>
  <c r="AA2" i="10"/>
  <c r="AB2" i="10"/>
  <c r="AC2" i="10"/>
  <c r="AD2" i="10"/>
  <c r="AG2" i="10"/>
  <c r="AH2" i="10"/>
  <c r="AI2" i="10"/>
  <c r="AJ2" i="10"/>
  <c r="AK2" i="10"/>
  <c r="AL2" i="10"/>
  <c r="AM2" i="10"/>
  <c r="AN2" i="10"/>
  <c r="AP2" i="10"/>
  <c r="AQ2" i="10"/>
  <c r="AR2" i="10"/>
  <c r="AS2" i="10"/>
  <c r="AT2" i="10"/>
  <c r="AU2" i="10"/>
  <c r="AV2" i="10"/>
  <c r="AW2" i="10"/>
  <c r="AX2" i="10"/>
  <c r="BA2" i="10"/>
  <c r="BB2" i="10"/>
  <c r="BC2" i="10"/>
  <c r="BD2" i="10"/>
  <c r="BE2" i="10"/>
  <c r="BF2" i="10"/>
  <c r="BG2" i="10"/>
  <c r="BH2" i="10"/>
  <c r="BI2" i="10"/>
  <c r="BJ2" i="10"/>
  <c r="BK2" i="10"/>
  <c r="BL2" i="10"/>
  <c r="BM2" i="10"/>
  <c r="BN2" i="10"/>
  <c r="BO2" i="10"/>
  <c r="BP2" i="10"/>
  <c r="BQ2" i="10"/>
  <c r="BR2" i="10"/>
  <c r="BS2" i="10"/>
  <c r="BT2" i="10"/>
  <c r="BU2" i="10"/>
  <c r="BV2" i="10"/>
  <c r="BW2" i="10"/>
  <c r="BX2" i="10"/>
  <c r="BY2" i="10"/>
  <c r="BZ2" i="10"/>
  <c r="CA2" i="10"/>
  <c r="CB2" i="10"/>
  <c r="CC2" i="10"/>
  <c r="CD2" i="10"/>
  <c r="CE2" i="10"/>
  <c r="CF2" i="10"/>
  <c r="CG2" i="10"/>
  <c r="CH2" i="10"/>
  <c r="CI2" i="10"/>
  <c r="CJ2" i="10"/>
  <c r="CK2" i="10"/>
  <c r="CL2" i="10"/>
  <c r="CM2" i="10"/>
  <c r="CN2" i="10"/>
  <c r="CO2" i="10"/>
  <c r="CP2" i="10"/>
  <c r="CQ2" i="10"/>
  <c r="CR2" i="10"/>
  <c r="CS2" i="10"/>
  <c r="CT2" i="10"/>
  <c r="CU2" i="10"/>
  <c r="CX2" i="10"/>
  <c r="CY2" i="10"/>
  <c r="CZ2" i="10"/>
  <c r="DA2" i="10"/>
  <c r="DB2" i="10"/>
  <c r="DC2" i="10"/>
  <c r="DD2" i="10"/>
  <c r="DE2" i="10"/>
  <c r="DG2" i="10"/>
  <c r="DH2" i="10"/>
  <c r="DI2" i="10"/>
  <c r="DJ2" i="10"/>
  <c r="DK2" i="10"/>
  <c r="DL2" i="10"/>
  <c r="DM2" i="10"/>
  <c r="DN2" i="10"/>
  <c r="DP2" i="10"/>
  <c r="DQ2" i="10"/>
  <c r="DR2" i="10"/>
  <c r="DS2" i="10"/>
  <c r="DT2" i="10"/>
  <c r="DU2" i="10"/>
  <c r="DV2" i="10"/>
  <c r="DW2" i="10"/>
  <c r="DX2" i="10"/>
  <c r="DY2" i="10"/>
  <c r="DZ2" i="10"/>
  <c r="EA2" i="10"/>
  <c r="EB2" i="10"/>
  <c r="EC2" i="10"/>
  <c r="ED2" i="10"/>
  <c r="EE2" i="10"/>
  <c r="EF2" i="10"/>
  <c r="EG2" i="10"/>
  <c r="EH2" i="10"/>
  <c r="EI2" i="10"/>
  <c r="EJ2" i="10"/>
  <c r="EK2" i="10"/>
  <c r="EL2" i="10"/>
  <c r="EM2" i="10"/>
  <c r="EN2" i="10"/>
  <c r="EO2" i="10"/>
  <c r="EP2" i="10"/>
  <c r="EQ2" i="10"/>
  <c r="ER2" i="10"/>
  <c r="ES2" i="10"/>
  <c r="EU2" i="10"/>
  <c r="EV2" i="10"/>
  <c r="EW2" i="10"/>
  <c r="EX2" i="10"/>
  <c r="EY2" i="10"/>
  <c r="EZ2" i="10"/>
  <c r="FA2" i="10"/>
  <c r="FB2" i="10"/>
  <c r="FC2" i="10"/>
  <c r="FD2" i="10"/>
  <c r="FE2" i="10"/>
  <c r="FF2" i="10"/>
  <c r="FG2" i="10"/>
  <c r="FJ2" i="10"/>
  <c r="FK2" i="10"/>
  <c r="FL2" i="10"/>
  <c r="FM2" i="10"/>
  <c r="FN2" i="10"/>
  <c r="FO2" i="10"/>
  <c r="FP2" i="10"/>
  <c r="FQ2" i="10"/>
  <c r="FR2" i="10"/>
  <c r="FS2" i="10"/>
  <c r="FT2" i="10"/>
  <c r="FU2" i="10"/>
  <c r="FV2" i="10"/>
  <c r="FZ2" i="10"/>
  <c r="GA2" i="10"/>
  <c r="GB2" i="10"/>
  <c r="GC2" i="10"/>
  <c r="GD2" i="10"/>
  <c r="GE2" i="10"/>
  <c r="GG2" i="10"/>
  <c r="GH2" i="10"/>
  <c r="GI2" i="10"/>
  <c r="GJ2" i="10"/>
  <c r="GK2" i="10"/>
  <c r="GM2" i="10"/>
  <c r="GN2" i="10"/>
  <c r="GO2" i="10"/>
  <c r="GP2" i="10"/>
  <c r="GQ2" i="10"/>
  <c r="GS2" i="10"/>
  <c r="GT2" i="10"/>
  <c r="GU2" i="10"/>
  <c r="GV2" i="10"/>
  <c r="GW2" i="10"/>
  <c r="GY2" i="10"/>
  <c r="GZ2" i="10"/>
  <c r="HA2" i="10"/>
  <c r="HB2" i="10"/>
  <c r="HC2" i="10"/>
  <c r="HE2" i="10"/>
  <c r="HF2" i="10"/>
  <c r="HG2" i="10"/>
  <c r="HH2" i="10"/>
  <c r="HI2" i="10"/>
  <c r="HJ2" i="10"/>
  <c r="HM2" i="10"/>
  <c r="HN2" i="10"/>
  <c r="HO2" i="10"/>
  <c r="HP2" i="10"/>
  <c r="HQ2" i="10"/>
  <c r="HR2" i="10"/>
  <c r="HS2" i="10"/>
  <c r="HV2" i="10"/>
  <c r="HW2" i="10"/>
  <c r="HX2" i="10"/>
  <c r="HY2" i="10"/>
  <c r="HZ2" i="10"/>
  <c r="IA2" i="10"/>
  <c r="IB2" i="10"/>
  <c r="ID2" i="10"/>
  <c r="II2" i="10"/>
  <c r="IJ2" i="10"/>
  <c r="IK2" i="10"/>
  <c r="IL2" i="10"/>
  <c r="IM2" i="10"/>
  <c r="IO2" i="10"/>
  <c r="IP2" i="10"/>
  <c r="IQ2" i="10"/>
  <c r="IR2" i="10"/>
  <c r="IS2" i="10"/>
  <c r="IU2" i="10"/>
  <c r="IV2" i="10"/>
  <c r="IW2" i="10"/>
  <c r="IX2" i="10"/>
  <c r="IY2" i="10"/>
  <c r="JB2" i="10"/>
  <c r="JC2" i="10"/>
  <c r="JD2" i="10"/>
  <c r="JE2" i="10"/>
  <c r="JF2" i="10"/>
  <c r="JG2" i="10"/>
  <c r="JH2" i="10"/>
  <c r="JI2" i="10"/>
  <c r="JJ2" i="10"/>
  <c r="JK2" i="10"/>
  <c r="JN2" i="10"/>
  <c r="JO2" i="10"/>
  <c r="JP2" i="10"/>
  <c r="JQ2" i="10"/>
  <c r="JR2" i="10"/>
  <c r="JS2" i="10"/>
  <c r="JT2" i="10"/>
  <c r="JV2" i="10"/>
  <c r="JW2" i="10"/>
  <c r="JX2" i="10"/>
  <c r="JY2" i="10"/>
  <c r="JZ2" i="10"/>
  <c r="KA2" i="10"/>
  <c r="KB2" i="10"/>
  <c r="KD2" i="10"/>
  <c r="KE2" i="10"/>
  <c r="KF2" i="10"/>
  <c r="KG2" i="10"/>
  <c r="KH2" i="10"/>
  <c r="KI2" i="10"/>
  <c r="KJ2" i="10"/>
  <c r="KK2" i="10"/>
  <c r="KM2" i="10"/>
  <c r="KN2" i="10"/>
  <c r="KO2" i="10"/>
  <c r="KP2" i="10"/>
  <c r="KQ2" i="10"/>
  <c r="KR2" i="10"/>
  <c r="KS2" i="10"/>
  <c r="KT2" i="10"/>
  <c r="KU2" i="10"/>
  <c r="KV2" i="10"/>
  <c r="KW2" i="10"/>
  <c r="KX2" i="10"/>
  <c r="KY2" i="10"/>
  <c r="KZ2" i="10"/>
  <c r="LA2" i="10"/>
  <c r="LB2" i="10"/>
  <c r="LC2" i="10"/>
  <c r="LD2" i="10"/>
  <c r="LE2" i="10"/>
  <c r="LF2" i="10"/>
  <c r="LG2" i="10"/>
  <c r="LH2" i="10"/>
  <c r="LI2" i="10"/>
  <c r="LJ2" i="10"/>
  <c r="LK2" i="10"/>
  <c r="LL2" i="10"/>
  <c r="LM2" i="10"/>
  <c r="LN2" i="10"/>
  <c r="LO2" i="10"/>
  <c r="LP2" i="10"/>
  <c r="LQ2" i="10"/>
  <c r="LR2" i="10"/>
  <c r="LS2" i="10"/>
  <c r="LT2" i="10"/>
  <c r="LU2" i="10"/>
  <c r="LV2" i="10"/>
  <c r="LW2" i="10"/>
  <c r="LX2" i="10"/>
  <c r="LY2" i="10"/>
  <c r="LZ2" i="10"/>
  <c r="MA2" i="10"/>
  <c r="MD2" i="10"/>
  <c r="ME2" i="10"/>
  <c r="MF2" i="10"/>
  <c r="MG2" i="10"/>
  <c r="MH2" i="10"/>
  <c r="MJ2" i="10"/>
  <c r="MK2" i="10"/>
  <c r="ML2" i="10"/>
  <c r="MM2" i="10"/>
  <c r="MN2" i="10"/>
  <c r="MO2" i="10"/>
  <c r="MQ2" i="10"/>
  <c r="MR2" i="10"/>
  <c r="MS2" i="10"/>
  <c r="MT2" i="10"/>
  <c r="MU2" i="10"/>
  <c r="MW2" i="10"/>
  <c r="MX2" i="10"/>
  <c r="MY2" i="10"/>
  <c r="MZ2" i="10"/>
  <c r="NA2" i="10"/>
  <c r="NB2" i="10"/>
  <c r="NC2" i="10"/>
  <c r="ND2" i="10"/>
  <c r="NH2" i="10"/>
  <c r="NI2" i="10"/>
  <c r="NJ2" i="10"/>
  <c r="NK2" i="10"/>
  <c r="NL2" i="10"/>
  <c r="NM2" i="10"/>
  <c r="NN2" i="10"/>
  <c r="NP2" i="10"/>
  <c r="NQ2" i="10"/>
  <c r="NR2" i="10"/>
  <c r="NS2" i="10"/>
  <c r="NT2" i="10"/>
  <c r="NU2" i="10"/>
  <c r="NW2" i="10"/>
  <c r="NX2" i="10"/>
  <c r="NY2" i="10"/>
  <c r="NZ2" i="10"/>
  <c r="OA2" i="10"/>
  <c r="OB2" i="10"/>
  <c r="OC2" i="10"/>
  <c r="OD2" i="10"/>
  <c r="OG2" i="10"/>
  <c r="OH2" i="10"/>
  <c r="OI2" i="10"/>
  <c r="OJ2" i="10"/>
  <c r="OK2" i="10"/>
  <c r="OM2" i="10"/>
  <c r="ON2" i="10"/>
  <c r="OO2" i="10"/>
  <c r="OP2" i="10"/>
  <c r="OQ2" i="10"/>
  <c r="OS2" i="10"/>
  <c r="OT2" i="10"/>
  <c r="OU2" i="10"/>
  <c r="OV2" i="10"/>
  <c r="OW2" i="10"/>
  <c r="OY2" i="10"/>
  <c r="OZ2" i="10"/>
  <c r="PA2" i="10"/>
  <c r="PB2" i="10"/>
  <c r="PC2" i="10"/>
  <c r="PD2" i="10"/>
  <c r="PE2" i="10"/>
  <c r="PF2" i="10"/>
  <c r="PG2" i="10"/>
  <c r="PH2" i="10"/>
  <c r="PI2" i="10"/>
  <c r="PL2" i="10"/>
  <c r="PM2" i="10"/>
  <c r="PN2" i="10"/>
  <c r="PO2" i="10"/>
  <c r="PP2" i="10"/>
  <c r="PQ2" i="10"/>
  <c r="PS2" i="10"/>
  <c r="PT2" i="10"/>
  <c r="PU2" i="10"/>
  <c r="PV2" i="10"/>
  <c r="PW2" i="10"/>
  <c r="PY2" i="10"/>
  <c r="PZ2" i="10"/>
  <c r="QA2" i="10"/>
  <c r="QB2" i="10"/>
  <c r="QC2" i="10"/>
  <c r="QD2" i="10"/>
  <c r="QE2" i="10"/>
  <c r="QF2" i="10"/>
  <c r="QG2" i="10"/>
  <c r="QH2" i="10"/>
  <c r="QJ2" i="10"/>
  <c r="QK2" i="10"/>
  <c r="QL2" i="10"/>
  <c r="QM2" i="10"/>
  <c r="QN2" i="10"/>
  <c r="QO2" i="10"/>
  <c r="QP2" i="10"/>
  <c r="QQ2" i="10"/>
  <c r="QR2" i="10"/>
  <c r="QS2" i="10"/>
  <c r="QT2" i="10"/>
  <c r="QU2" i="10"/>
  <c r="QW2" i="10"/>
  <c r="QX2" i="10"/>
  <c r="QY2" i="10"/>
  <c r="QZ2" i="10"/>
  <c r="RA2" i="10"/>
  <c r="RB2" i="10"/>
  <c r="RC2" i="10"/>
  <c r="RE2" i="10"/>
  <c r="RF2" i="10"/>
  <c r="RG2" i="10"/>
  <c r="RH2" i="10"/>
  <c r="RI2" i="10"/>
  <c r="RJ2" i="10"/>
  <c r="RK2" i="10"/>
  <c r="RM2" i="10"/>
  <c r="RN2" i="10"/>
  <c r="RO2" i="10"/>
  <c r="RQ2" i="10"/>
  <c r="RR2" i="10"/>
  <c r="RT2" i="10"/>
  <c r="RU2" i="10"/>
  <c r="RW2" i="10"/>
  <c r="RX2" i="10"/>
  <c r="RZ2" i="10"/>
  <c r="SA2" i="10"/>
  <c r="SC2" i="10"/>
  <c r="SD2" i="10"/>
  <c r="SF2" i="10"/>
  <c r="SG2" i="10"/>
  <c r="SH2" i="10"/>
  <c r="SI2" i="10"/>
  <c r="SJ2" i="10"/>
  <c r="SL2" i="10"/>
  <c r="SM2" i="10"/>
  <c r="SN2" i="10"/>
  <c r="SO2" i="10"/>
  <c r="SP2" i="10"/>
  <c r="SQ2" i="10"/>
  <c r="SS2" i="10"/>
  <c r="ST2" i="10"/>
  <c r="SU2" i="10"/>
  <c r="SV2" i="10"/>
  <c r="SW2" i="10"/>
  <c r="SX2" i="10"/>
  <c r="SZ2" i="10"/>
  <c r="TA2" i="10"/>
  <c r="TB2" i="10"/>
  <c r="TC2" i="10"/>
  <c r="TD2" i="10"/>
  <c r="TE2" i="10"/>
  <c r="TF2" i="10"/>
  <c r="TG2" i="10"/>
  <c r="TH2" i="10"/>
  <c r="TI2" i="10"/>
  <c r="TJ2" i="10"/>
  <c r="TK2" i="10"/>
  <c r="TL2" i="10"/>
  <c r="TM2" i="10"/>
  <c r="TN2" i="10"/>
  <c r="TO2" i="10"/>
  <c r="TP2" i="10"/>
  <c r="TQ2" i="10"/>
  <c r="TR2" i="10"/>
  <c r="TS2" i="10"/>
  <c r="TT2" i="10"/>
  <c r="TU2" i="10"/>
  <c r="TV2" i="10"/>
  <c r="TW2" i="10"/>
  <c r="TX2" i="10"/>
  <c r="TY2" i="10"/>
  <c r="TZ2" i="10"/>
  <c r="UA2" i="10"/>
  <c r="UB2" i="10"/>
  <c r="UC2" i="10"/>
  <c r="UD2" i="10"/>
  <c r="UE2" i="10"/>
  <c r="UF2" i="10"/>
  <c r="UG2" i="10"/>
  <c r="UH2" i="10"/>
  <c r="UI2" i="10"/>
  <c r="UK2" i="10"/>
  <c r="UL2" i="10"/>
  <c r="UM2" i="10"/>
  <c r="UN2" i="10"/>
  <c r="UO2" i="10"/>
  <c r="UP2" i="10"/>
  <c r="UQ2" i="10"/>
  <c r="UR2" i="10"/>
  <c r="US2" i="10"/>
  <c r="UT2" i="10"/>
  <c r="UU2" i="10"/>
  <c r="UV2" i="10"/>
  <c r="UW2" i="10"/>
  <c r="UX2" i="10"/>
  <c r="UY2" i="10"/>
  <c r="UZ2" i="10"/>
  <c r="VA2" i="10"/>
  <c r="VB2" i="10"/>
  <c r="VC2" i="10"/>
  <c r="VD2" i="10"/>
  <c r="VE2" i="10"/>
  <c r="VF2" i="10"/>
  <c r="VG2" i="10"/>
  <c r="VH2" i="10"/>
  <c r="VI2" i="10"/>
  <c r="VJ2" i="10"/>
  <c r="VK2" i="10"/>
  <c r="VL2" i="10"/>
  <c r="VM2" i="10"/>
  <c r="VO2" i="10"/>
  <c r="VP2" i="10"/>
  <c r="VQ2" i="10"/>
  <c r="VR2" i="10"/>
  <c r="VS2" i="10"/>
  <c r="VT2" i="10"/>
  <c r="VU2" i="10"/>
  <c r="VV2" i="10"/>
  <c r="VW2" i="10"/>
  <c r="VX2" i="10"/>
  <c r="VY2" i="10"/>
  <c r="VZ2" i="10"/>
  <c r="WA2" i="10"/>
  <c r="WB2" i="10"/>
  <c r="WC2" i="10"/>
  <c r="WE2" i="10"/>
  <c r="WF2" i="10"/>
  <c r="WG2" i="10"/>
  <c r="WH2" i="10"/>
  <c r="WI2" i="10"/>
  <c r="WJ2" i="10"/>
  <c r="WK2" i="10"/>
  <c r="WL2" i="10"/>
  <c r="WN2" i="10"/>
  <c r="WO2" i="10"/>
  <c r="WP2" i="10"/>
  <c r="WQ2" i="10"/>
  <c r="WR2" i="10"/>
  <c r="WS2" i="10"/>
  <c r="WT2" i="10"/>
  <c r="WU2" i="10"/>
  <c r="WV2" i="10"/>
  <c r="WW2" i="10"/>
  <c r="WX2" i="10"/>
  <c r="WY2" i="10"/>
  <c r="WZ2" i="10"/>
  <c r="XB2" i="10"/>
  <c r="XC2" i="10"/>
  <c r="XD2" i="10"/>
  <c r="XE2" i="10"/>
  <c r="XF2" i="10"/>
  <c r="XG2" i="10"/>
  <c r="XH2" i="10"/>
  <c r="XI2" i="10"/>
  <c r="XJ2" i="10"/>
  <c r="XK2" i="10"/>
  <c r="XL2" i="10"/>
  <c r="XN2" i="10"/>
  <c r="XO2" i="10"/>
  <c r="XP2" i="10"/>
  <c r="XQ2" i="10"/>
  <c r="XR2" i="10"/>
  <c r="XS2" i="10"/>
  <c r="XT2" i="10"/>
  <c r="XU2" i="10"/>
  <c r="XV2" i="10"/>
  <c r="XW2" i="10"/>
  <c r="XY2" i="10"/>
  <c r="XZ2" i="10"/>
  <c r="YA2" i="10"/>
  <c r="YB2" i="10"/>
  <c r="YC2" i="10"/>
  <c r="YD2" i="10"/>
  <c r="YE2" i="10"/>
  <c r="YF2" i="10"/>
  <c r="YG2" i="10"/>
  <c r="YH2" i="10"/>
  <c r="YI2" i="10"/>
  <c r="YK2" i="10"/>
  <c r="YL2" i="10"/>
  <c r="YM2" i="10"/>
  <c r="YN2" i="10"/>
  <c r="YO2" i="10"/>
  <c r="YP2" i="10"/>
  <c r="YQ2" i="10"/>
  <c r="YS2" i="10"/>
  <c r="YT2" i="10"/>
  <c r="YU2" i="10"/>
  <c r="YV2" i="10"/>
  <c r="YW2" i="10"/>
  <c r="YX2" i="10"/>
  <c r="IE2" i="10" l="1"/>
  <c r="NE2" i="10"/>
  <c r="D44" i="1"/>
  <c r="B45" i="1"/>
  <c r="H2" i="10" s="1"/>
  <c r="N7" i="1" l="1"/>
  <c r="B2" i="10" s="1"/>
  <c r="E37" i="1" l="1"/>
  <c r="E36" i="1"/>
  <c r="E35" i="1"/>
  <c r="E34" i="1"/>
  <c r="E33" i="1"/>
  <c r="E32" i="1"/>
  <c r="E31" i="1"/>
  <c r="F55" i="2"/>
  <c r="D36" i="1"/>
  <c r="D33" i="1"/>
  <c r="Q41" i="2"/>
  <c r="E30" i="1"/>
  <c r="H33" i="1" l="1"/>
  <c r="H36" i="1"/>
  <c r="D29" i="1"/>
  <c r="M63" i="2"/>
  <c r="M31" i="2"/>
  <c r="E28" i="1"/>
  <c r="I12" i="12" l="1"/>
  <c r="I29" i="12"/>
  <c r="I47" i="12"/>
  <c r="I66" i="12"/>
  <c r="I85" i="12"/>
  <c r="I46" i="12"/>
  <c r="K108" i="9"/>
  <c r="H75" i="9"/>
  <c r="XX2" i="10" s="1"/>
  <c r="O65" i="9"/>
  <c r="H43" i="9"/>
  <c r="XA2" i="10" s="1"/>
  <c r="O31" i="9"/>
  <c r="O33" i="9"/>
  <c r="O35" i="9"/>
  <c r="H93" i="9" l="1"/>
  <c r="YJ2" i="10" s="1"/>
  <c r="O63" i="9"/>
  <c r="O61" i="9"/>
  <c r="H59" i="9" l="1"/>
  <c r="XM2" i="10" s="1"/>
  <c r="O29" i="9"/>
  <c r="H9" i="9"/>
  <c r="WD2" i="10" s="1"/>
  <c r="G201" i="8"/>
  <c r="G182" i="8"/>
  <c r="G180" i="8"/>
  <c r="C151" i="8"/>
  <c r="N155" i="8" s="1"/>
  <c r="X152" i="8"/>
  <c r="X153" i="8"/>
  <c r="X154" i="8"/>
  <c r="X155" i="8"/>
  <c r="X156" i="8"/>
  <c r="X157" i="8"/>
  <c r="X151" i="8"/>
  <c r="K153" i="8"/>
  <c r="I154" i="8"/>
  <c r="G130" i="8"/>
  <c r="G132" i="8"/>
  <c r="G133" i="8"/>
  <c r="G134" i="8"/>
  <c r="G135" i="8"/>
  <c r="G136" i="8"/>
  <c r="G137" i="8"/>
  <c r="D113" i="8"/>
  <c r="SY2" i="10" s="1"/>
  <c r="N152" i="8" l="1"/>
  <c r="G183" i="8"/>
  <c r="D177" i="8" s="1"/>
  <c r="VN2" i="10" s="1"/>
  <c r="I83" i="8"/>
  <c r="L83" i="8" s="1"/>
  <c r="L31" i="7"/>
  <c r="L10" i="7"/>
  <c r="N16" i="14" l="1"/>
  <c r="N14" i="14"/>
  <c r="N12" i="14"/>
  <c r="N10" i="14"/>
  <c r="N8" i="14"/>
  <c r="L66" i="5"/>
  <c r="M66" i="5" s="1"/>
  <c r="L58" i="5"/>
  <c r="M58" i="5" s="1"/>
  <c r="L49" i="5"/>
  <c r="M49" i="5" s="1"/>
  <c r="M78" i="13"/>
  <c r="N78" i="13" s="1"/>
  <c r="HT2" i="10" s="1"/>
  <c r="M86" i="13"/>
  <c r="N86" i="13" s="1"/>
  <c r="IC2" i="10" s="1"/>
  <c r="M19" i="13" l="1"/>
  <c r="N19" i="13" s="1"/>
  <c r="FW2" i="10" s="1"/>
  <c r="L16" i="13" l="1"/>
  <c r="L11" i="13"/>
  <c r="F18" i="13"/>
  <c r="E13" i="13" l="1"/>
  <c r="E8" i="13"/>
  <c r="G7" i="3"/>
  <c r="CW2" i="10" s="1"/>
  <c r="G43" i="3"/>
  <c r="DO2" i="10" s="1"/>
  <c r="G25" i="3"/>
  <c r="DF2" i="10" s="1"/>
  <c r="M12" i="2" l="1"/>
  <c r="N153" i="8"/>
  <c r="N151" i="8"/>
  <c r="K79" i="8"/>
  <c r="N154" i="8" l="1"/>
  <c r="N159" i="8"/>
  <c r="M33" i="7"/>
  <c r="O37" i="9" l="1"/>
  <c r="O27" i="9"/>
  <c r="H25" i="9" s="1"/>
  <c r="WM2" i="10" s="1"/>
  <c r="H6" i="9" l="1"/>
  <c r="K107" i="9"/>
  <c r="K105" i="9"/>
  <c r="K154" i="8"/>
  <c r="K155" i="8"/>
  <c r="K156" i="8"/>
  <c r="K157" i="8"/>
  <c r="K158" i="8"/>
  <c r="I155" i="8"/>
  <c r="I156" i="8"/>
  <c r="I157" i="8"/>
  <c r="I158" i="8"/>
  <c r="I153" i="8"/>
  <c r="K82" i="8"/>
  <c r="K81" i="8"/>
  <c r="K80" i="8"/>
  <c r="K77" i="8"/>
  <c r="K78" i="8"/>
  <c r="L30" i="7"/>
  <c r="H78" i="8"/>
  <c r="RS2" i="10" s="1"/>
  <c r="H79" i="8"/>
  <c r="RV2" i="10" s="1"/>
  <c r="H80" i="8"/>
  <c r="RY2" i="10" s="1"/>
  <c r="H81" i="8"/>
  <c r="SB2" i="10" s="1"/>
  <c r="H82" i="8"/>
  <c r="SE2" i="10" s="1"/>
  <c r="H77" i="8"/>
  <c r="RP2" i="10" s="1"/>
  <c r="D70" i="8"/>
  <c r="RL2" i="10" s="1"/>
  <c r="D60" i="8"/>
  <c r="RD2" i="10" s="1"/>
  <c r="G131" i="8"/>
  <c r="G129" i="8"/>
  <c r="G128" i="8"/>
  <c r="G127" i="8"/>
  <c r="G126" i="8"/>
  <c r="B154" i="8"/>
  <c r="H154" i="8" s="1"/>
  <c r="B155" i="8"/>
  <c r="H155" i="8" s="1"/>
  <c r="B156" i="8"/>
  <c r="H156" i="8" s="1"/>
  <c r="B157" i="8"/>
  <c r="H157" i="8" s="1"/>
  <c r="B158" i="8"/>
  <c r="H158" i="8" s="1"/>
  <c r="B153" i="8"/>
  <c r="H153" i="8" s="1"/>
  <c r="H103" i="9" l="1"/>
  <c r="YR2" i="10" s="1"/>
  <c r="G138" i="8"/>
  <c r="D123" i="8" s="1"/>
  <c r="K159" i="8"/>
  <c r="H159" i="8"/>
  <c r="I159" i="8"/>
  <c r="O31" i="7"/>
  <c r="W148" i="8"/>
  <c r="O155" i="8"/>
  <c r="O157" i="8" s="1"/>
  <c r="N156" i="8"/>
  <c r="O152" i="8"/>
  <c r="O154" i="8" s="1"/>
  <c r="Q154" i="8"/>
  <c r="Q157" i="8"/>
  <c r="O151" i="8"/>
  <c r="H91" i="9" l="1"/>
  <c r="H3" i="9" s="1"/>
  <c r="C37" i="1" s="1"/>
  <c r="D149" i="8"/>
  <c r="UJ2" i="10" s="1"/>
  <c r="L89" i="8"/>
  <c r="L87" i="8"/>
  <c r="O160" i="8"/>
  <c r="N157" i="8"/>
  <c r="L85" i="8"/>
  <c r="T148" i="8"/>
  <c r="W149" i="8"/>
  <c r="T149" i="8"/>
  <c r="W159" i="8"/>
  <c r="W160" i="8"/>
  <c r="W171" i="8"/>
  <c r="W172" i="8"/>
  <c r="W173" i="8"/>
  <c r="O156" i="8"/>
  <c r="O153" i="8"/>
  <c r="O159" i="8" s="1"/>
  <c r="N160" i="8" l="1"/>
  <c r="D102" i="8" l="1"/>
  <c r="SR2" i="10" s="1"/>
  <c r="D91" i="8"/>
  <c r="SK2" i="10" s="1"/>
  <c r="P77" i="8"/>
  <c r="G42" i="8"/>
  <c r="D57" i="8" l="1"/>
  <c r="L90" i="8"/>
  <c r="L91" i="8"/>
  <c r="L86" i="8"/>
  <c r="N94" i="8" s="1"/>
  <c r="L88" i="8"/>
  <c r="G53" i="8"/>
  <c r="N53" i="8" s="1"/>
  <c r="G43" i="8"/>
  <c r="G44" i="8"/>
  <c r="N44" i="8" s="1"/>
  <c r="G45" i="8"/>
  <c r="N42" i="8"/>
  <c r="N95" i="8" l="1"/>
  <c r="G46" i="8"/>
  <c r="D39" i="8" s="1"/>
  <c r="QI2" i="10" s="1"/>
  <c r="D50" i="8"/>
  <c r="QV2" i="10" s="1"/>
  <c r="B33" i="8"/>
  <c r="G31" i="8"/>
  <c r="N31" i="8" s="1"/>
  <c r="G29" i="8"/>
  <c r="N29" i="8" s="1"/>
  <c r="G27" i="8"/>
  <c r="N27" i="8" s="1"/>
  <c r="G25" i="8"/>
  <c r="N25" i="8" s="1"/>
  <c r="G23" i="8"/>
  <c r="N23" i="8" s="1"/>
  <c r="G17" i="8"/>
  <c r="N17" i="8" s="1"/>
  <c r="D14" i="8" s="1"/>
  <c r="PR2" i="10" s="1"/>
  <c r="G12" i="8"/>
  <c r="N12" i="8" s="1"/>
  <c r="G11" i="8"/>
  <c r="N11" i="8" s="1"/>
  <c r="G10" i="8"/>
  <c r="N10" i="8" s="1"/>
  <c r="G32" i="7"/>
  <c r="G30" i="7"/>
  <c r="O30" i="7"/>
  <c r="K68" i="7"/>
  <c r="L68" i="7" s="1"/>
  <c r="O68" i="7" s="1"/>
  <c r="L54" i="7"/>
  <c r="O54" i="7" s="1"/>
  <c r="H52" i="7" s="1"/>
  <c r="OR2" i="10" s="1"/>
  <c r="L50" i="7"/>
  <c r="O50" i="7" s="1"/>
  <c r="L45" i="7"/>
  <c r="O45" i="7" s="1"/>
  <c r="L70" i="7"/>
  <c r="O70" i="7" s="1"/>
  <c r="L67" i="7"/>
  <c r="O67" i="7" s="1"/>
  <c r="L65" i="7"/>
  <c r="O65" i="7" s="1"/>
  <c r="L63" i="7"/>
  <c r="O63" i="7" s="1"/>
  <c r="L61" i="7"/>
  <c r="O61" i="7" s="1"/>
  <c r="L55" i="7"/>
  <c r="O55" i="7" s="1"/>
  <c r="L23" i="7"/>
  <c r="O23" i="7" s="1"/>
  <c r="L21" i="7"/>
  <c r="O21" i="7" s="1"/>
  <c r="O10" i="7"/>
  <c r="H8" i="7" s="1"/>
  <c r="NG2" i="10" s="1"/>
  <c r="L29" i="6"/>
  <c r="M29" i="6" s="1"/>
  <c r="F29" i="6"/>
  <c r="F29" i="14"/>
  <c r="K32" i="14"/>
  <c r="L32" i="14" s="1"/>
  <c r="K29" i="14"/>
  <c r="L29" i="14" s="1"/>
  <c r="L14" i="14" s="1"/>
  <c r="O14" i="14" s="1"/>
  <c r="K26" i="14"/>
  <c r="L26" i="14" s="1"/>
  <c r="L12" i="14" s="1"/>
  <c r="O12" i="14" s="1"/>
  <c r="K23" i="14"/>
  <c r="L23" i="14" s="1"/>
  <c r="K20" i="14"/>
  <c r="L20" i="14" s="1"/>
  <c r="L8" i="14" s="1"/>
  <c r="O8" i="14" s="1"/>
  <c r="L36" i="14"/>
  <c r="L47" i="5"/>
  <c r="L56" i="5"/>
  <c r="O56" i="5" s="1"/>
  <c r="G52" i="5" s="1"/>
  <c r="JU2" i="10" s="1"/>
  <c r="L64" i="5"/>
  <c r="O64" i="5" s="1"/>
  <c r="G61" i="5" s="1"/>
  <c r="KC2" i="10" s="1"/>
  <c r="Q53" i="2"/>
  <c r="F43" i="2" l="1"/>
  <c r="F44" i="2"/>
  <c r="L16" i="6"/>
  <c r="O16" i="6" s="1"/>
  <c r="L15" i="6"/>
  <c r="O15" i="6" s="1"/>
  <c r="L27" i="6"/>
  <c r="O27" i="6" s="1"/>
  <c r="G24" i="6" s="1"/>
  <c r="MV2" i="10" s="1"/>
  <c r="L22" i="6"/>
  <c r="O22" i="6" s="1"/>
  <c r="G19" i="6" s="1"/>
  <c r="MP2" i="10" s="1"/>
  <c r="L9" i="6"/>
  <c r="O9" i="6" s="1"/>
  <c r="G6" i="6" s="1"/>
  <c r="MC2" i="10" s="1"/>
  <c r="F32" i="14"/>
  <c r="L16" i="14"/>
  <c r="O16" i="14" s="1"/>
  <c r="F23" i="14"/>
  <c r="L10" i="14"/>
  <c r="O10" i="14" s="1"/>
  <c r="F26" i="14"/>
  <c r="F20" i="14"/>
  <c r="O32" i="7"/>
  <c r="O33" i="7" s="1"/>
  <c r="H28" i="7" s="1"/>
  <c r="NV2" i="10" s="1"/>
  <c r="N97" i="8"/>
  <c r="N46" i="8"/>
  <c r="D36" i="8"/>
  <c r="N32" i="8"/>
  <c r="D19" i="8" s="1"/>
  <c r="PX2" i="10" s="1"/>
  <c r="N13" i="8"/>
  <c r="D7" i="8" s="1"/>
  <c r="PK2" i="10" s="1"/>
  <c r="O24" i="7"/>
  <c r="H19" i="7" s="1"/>
  <c r="NO2" i="10" s="1"/>
  <c r="O51" i="7"/>
  <c r="H47" i="7" s="1"/>
  <c r="OL2" i="10" s="1"/>
  <c r="O46" i="7"/>
  <c r="H42" i="7" s="1"/>
  <c r="OF2" i="10" s="1"/>
  <c r="O71" i="7"/>
  <c r="H56" i="7" s="1"/>
  <c r="OX2" i="10" s="1"/>
  <c r="H6" i="7" l="1"/>
  <c r="O17" i="6"/>
  <c r="D5" i="8"/>
  <c r="PJ2" i="10" s="1"/>
  <c r="H39" i="7"/>
  <c r="OE2" i="10" s="1"/>
  <c r="O18" i="14"/>
  <c r="E5" i="14" s="1"/>
  <c r="E3" i="14" s="1"/>
  <c r="KL2" i="10" s="1"/>
  <c r="C36" i="1" l="1"/>
  <c r="C33" i="1"/>
  <c r="G12" i="6"/>
  <c r="MI2" i="10" s="1"/>
  <c r="H3" i="7"/>
  <c r="NF2" i="10" s="1"/>
  <c r="L31" i="5"/>
  <c r="L18" i="5"/>
  <c r="O18" i="5" s="1"/>
  <c r="L14" i="5"/>
  <c r="O14" i="5" s="1"/>
  <c r="L10" i="5"/>
  <c r="O10" i="5" s="1"/>
  <c r="L70" i="5"/>
  <c r="O47" i="5"/>
  <c r="G44" i="5" s="1"/>
  <c r="JM2" i="10" s="1"/>
  <c r="L27" i="5"/>
  <c r="O27" i="5" s="1"/>
  <c r="L25" i="5"/>
  <c r="O25" i="5" s="1"/>
  <c r="L23" i="5"/>
  <c r="O23" i="5" s="1"/>
  <c r="C35" i="1" l="1"/>
  <c r="G3" i="6"/>
  <c r="MB2" i="10" s="1"/>
  <c r="M31" i="5"/>
  <c r="IZ2" i="10" s="1"/>
  <c r="O28" i="5"/>
  <c r="C34" i="1" l="1"/>
  <c r="G16" i="5"/>
  <c r="IT2" i="10" s="1"/>
  <c r="G20" i="5"/>
  <c r="JA2" i="10" s="1"/>
  <c r="G8" i="5"/>
  <c r="IH2" i="10" s="1"/>
  <c r="G12" i="5"/>
  <c r="IN2" i="10" s="1"/>
  <c r="F31" i="5"/>
  <c r="JL2" i="10" l="1"/>
  <c r="G6" i="5"/>
  <c r="IG2" i="10" s="1"/>
  <c r="L83" i="13"/>
  <c r="O83" i="13" s="1"/>
  <c r="E81" i="13" s="1"/>
  <c r="HU2" i="10" s="1"/>
  <c r="L76" i="13"/>
  <c r="O76" i="13" s="1"/>
  <c r="E74" i="13" s="1"/>
  <c r="HL2" i="10" s="1"/>
  <c r="L15" i="13"/>
  <c r="L10" i="13"/>
  <c r="L63" i="13"/>
  <c r="L60" i="13"/>
  <c r="O60" i="13" s="1"/>
  <c r="E57" i="13" s="1"/>
  <c r="HD2" i="10" s="1"/>
  <c r="L55" i="13"/>
  <c r="O55" i="13" s="1"/>
  <c r="E52" i="13" s="1"/>
  <c r="GX2" i="10" s="1"/>
  <c r="L50" i="13"/>
  <c r="O50" i="13" s="1"/>
  <c r="E46" i="13" s="1"/>
  <c r="GR2" i="10" s="1"/>
  <c r="L45" i="13"/>
  <c r="O45" i="13" s="1"/>
  <c r="E42" i="13" s="1"/>
  <c r="GL2" i="10" s="1"/>
  <c r="L41" i="13"/>
  <c r="L35" i="13"/>
  <c r="O35" i="13" s="1"/>
  <c r="L33" i="13"/>
  <c r="O33" i="13" s="1"/>
  <c r="G3" i="5" l="1"/>
  <c r="IF2" i="10" s="1"/>
  <c r="O41" i="13"/>
  <c r="E38" i="13" s="1"/>
  <c r="GF2" i="10" s="1"/>
  <c r="O36" i="13"/>
  <c r="E30" i="13" s="1"/>
  <c r="FY2" i="10" s="1"/>
  <c r="E72" i="13"/>
  <c r="HK2" i="10" s="1"/>
  <c r="E5" i="13"/>
  <c r="FI2" i="10" s="1"/>
  <c r="J124" i="3"/>
  <c r="K116" i="3"/>
  <c r="N116" i="3" s="1"/>
  <c r="K114" i="3"/>
  <c r="N114" i="3" s="1"/>
  <c r="K112" i="3"/>
  <c r="N112" i="3" s="1"/>
  <c r="K110" i="3"/>
  <c r="N110" i="3" s="1"/>
  <c r="K108" i="3"/>
  <c r="N108" i="3" s="1"/>
  <c r="K106" i="3"/>
  <c r="N106" i="3" s="1"/>
  <c r="K104" i="3"/>
  <c r="N104" i="3" s="1"/>
  <c r="M86" i="3"/>
  <c r="K86" i="3"/>
  <c r="M85" i="3"/>
  <c r="M84" i="3"/>
  <c r="K84" i="3"/>
  <c r="M83" i="3"/>
  <c r="M82" i="3"/>
  <c r="K82" i="3"/>
  <c r="M81" i="3"/>
  <c r="M80" i="3"/>
  <c r="K80" i="3"/>
  <c r="M79" i="3"/>
  <c r="M78" i="3"/>
  <c r="K78" i="3"/>
  <c r="M77" i="3"/>
  <c r="M76" i="3"/>
  <c r="K76" i="3"/>
  <c r="M75" i="3"/>
  <c r="M74" i="3"/>
  <c r="K74" i="3"/>
  <c r="C32" i="1" l="1"/>
  <c r="E27" i="13"/>
  <c r="FX2" i="10" s="1"/>
  <c r="N82" i="3"/>
  <c r="M87" i="3"/>
  <c r="N80" i="3"/>
  <c r="N86" i="3"/>
  <c r="N84" i="3"/>
  <c r="N76" i="3"/>
  <c r="N78" i="3"/>
  <c r="N118" i="3"/>
  <c r="N74" i="3"/>
  <c r="E3" i="13" l="1"/>
  <c r="FH2" i="10" s="1"/>
  <c r="M118" i="3"/>
  <c r="G100" i="3" s="1"/>
  <c r="ET2" i="10" s="1"/>
  <c r="N88" i="3"/>
  <c r="C31" i="1" l="1"/>
  <c r="G96" i="3"/>
  <c r="K64" i="3"/>
  <c r="K65" i="3" s="1"/>
  <c r="M88" i="3"/>
  <c r="G69" i="3" s="1"/>
  <c r="G63" i="3" l="1"/>
  <c r="G3" i="3" s="1"/>
  <c r="CV2" i="10" s="1"/>
  <c r="H102" i="12"/>
  <c r="E29" i="1" s="1"/>
  <c r="H29" i="1" s="1"/>
  <c r="I96" i="12"/>
  <c r="L96" i="12" s="1"/>
  <c r="I94" i="12"/>
  <c r="L94" i="12" s="1"/>
  <c r="I92" i="12"/>
  <c r="L92" i="12" s="1"/>
  <c r="I90" i="12"/>
  <c r="L90" i="12" s="1"/>
  <c r="C85" i="12"/>
  <c r="I84" i="12"/>
  <c r="C84" i="12"/>
  <c r="I77" i="12"/>
  <c r="L77" i="12" s="1"/>
  <c r="I75" i="12"/>
  <c r="L75" i="12" s="1"/>
  <c r="I73" i="12"/>
  <c r="L73" i="12" s="1"/>
  <c r="I71" i="12"/>
  <c r="L71" i="12" s="1"/>
  <c r="C66" i="12"/>
  <c r="I65" i="12"/>
  <c r="C65" i="12"/>
  <c r="I58" i="12"/>
  <c r="L58" i="12" s="1"/>
  <c r="I56" i="12"/>
  <c r="L56" i="12" s="1"/>
  <c r="I54" i="12"/>
  <c r="L54" i="12" s="1"/>
  <c r="I52" i="12"/>
  <c r="L52" i="12" s="1"/>
  <c r="C47" i="12"/>
  <c r="C46" i="12"/>
  <c r="I39" i="12"/>
  <c r="L39" i="12" s="1"/>
  <c r="I37" i="12"/>
  <c r="L37" i="12" s="1"/>
  <c r="I35" i="12"/>
  <c r="L35" i="12" s="1"/>
  <c r="I33" i="12"/>
  <c r="L33" i="12" s="1"/>
  <c r="C29" i="12"/>
  <c r="C28" i="12"/>
  <c r="I22" i="12"/>
  <c r="L22" i="12" s="1"/>
  <c r="I20" i="12"/>
  <c r="L20" i="12" s="1"/>
  <c r="I18" i="12"/>
  <c r="L18" i="12" s="1"/>
  <c r="I16" i="12"/>
  <c r="L16" i="12" s="1"/>
  <c r="C12" i="12"/>
  <c r="C11" i="12"/>
  <c r="C30" i="1" l="1"/>
  <c r="I67" i="12"/>
  <c r="I86" i="12"/>
  <c r="L41" i="12"/>
  <c r="L60" i="12"/>
  <c r="I48" i="12"/>
  <c r="I30" i="12"/>
  <c r="I13" i="12"/>
  <c r="H5" i="12"/>
  <c r="H6" i="12" s="1"/>
  <c r="L24" i="12"/>
  <c r="L98" i="12"/>
  <c r="L79" i="12"/>
  <c r="E26" i="12" l="1"/>
  <c r="E82" i="12"/>
  <c r="E63" i="12"/>
  <c r="E9" i="12"/>
  <c r="E44" i="12"/>
  <c r="E5" i="12" l="1"/>
  <c r="AZ2" i="10" s="1"/>
  <c r="M51" i="2"/>
  <c r="G48" i="2" s="1"/>
  <c r="AO2" i="10" s="1"/>
  <c r="M39" i="2"/>
  <c r="G36" i="2" s="1"/>
  <c r="AF2" i="10" s="1"/>
  <c r="M21" i="2"/>
  <c r="M22" i="2" s="1"/>
  <c r="M13" i="2"/>
  <c r="AE2" i="10" s="1"/>
  <c r="G9" i="2" l="1"/>
  <c r="J2" i="10" s="1"/>
  <c r="C29" i="1"/>
  <c r="M52" i="2"/>
  <c r="D51" i="2" s="1"/>
  <c r="M40" i="2"/>
  <c r="AY2" i="10" s="1"/>
  <c r="D21" i="2"/>
  <c r="G18" i="2"/>
  <c r="T2" i="10" s="1"/>
  <c r="D12" i="2"/>
  <c r="D39" i="2" l="1"/>
  <c r="G7" i="2"/>
  <c r="F53" i="2"/>
  <c r="F41" i="2"/>
  <c r="G3" i="2" l="1"/>
  <c r="I2" i="10" s="1"/>
  <c r="C28" i="1"/>
  <c r="C38" i="1" s="1"/>
  <c r="F56" i="2"/>
  <c r="H35" i="1" l="1"/>
  <c r="H34" i="1"/>
  <c r="H32" i="1"/>
  <c r="H31" i="1"/>
  <c r="H30" i="1"/>
</calcChain>
</file>

<file path=xl/comments1.xml><?xml version="1.0" encoding="utf-8"?>
<comments xmlns="http://schemas.openxmlformats.org/spreadsheetml/2006/main">
  <authors>
    <author>Daniela Zahn</author>
    <author>mre-netz</author>
  </authors>
  <commentList>
    <comment ref="B26" authorId="0">
      <text>
        <r>
          <rPr>
            <b/>
            <sz val="9"/>
            <color indexed="81"/>
            <rFont val="Tahoma"/>
            <family val="2"/>
          </rPr>
          <t>Daniela Zahn:</t>
        </r>
        <r>
          <rPr>
            <sz val="9"/>
            <color indexed="81"/>
            <rFont val="Tahoma"/>
            <family val="2"/>
          </rPr>
          <t xml:space="preserve">
Hier erfolgt die Anzeige der Qualitätspunkte je QZ, ob ein der Ermessensspielraum genutzt wurde, obe</t>
        </r>
      </text>
    </comment>
    <comment ref="C27" authorId="0">
      <text>
        <r>
          <rPr>
            <b/>
            <sz val="9"/>
            <color indexed="81"/>
            <rFont val="Tahoma"/>
            <family val="2"/>
          </rPr>
          <t>Daniela Zahn:</t>
        </r>
        <r>
          <rPr>
            <sz val="9"/>
            <color indexed="81"/>
            <rFont val="Tahoma"/>
            <family val="2"/>
          </rPr>
          <t xml:space="preserve">
Qualitätspunkte je QZ</t>
        </r>
      </text>
    </comment>
    <comment ref="D27" authorId="0">
      <text>
        <r>
          <rPr>
            <b/>
            <sz val="9"/>
            <color indexed="81"/>
            <rFont val="Tahoma"/>
            <family val="2"/>
          </rPr>
          <t>Daniela Zahn:</t>
        </r>
        <r>
          <rPr>
            <sz val="9"/>
            <color indexed="81"/>
            <rFont val="Tahoma"/>
            <family val="2"/>
          </rPr>
          <t xml:space="preserve">
Das QZ oder Teile sind nicht auf die Einrichtung anwendbar.
Bitte im Freitextfeld erläutern.</t>
        </r>
      </text>
    </comment>
    <comment ref="B44" authorId="1">
      <text>
        <r>
          <rPr>
            <b/>
            <sz val="9"/>
            <color indexed="81"/>
            <rFont val="Segoe UI"/>
            <family val="2"/>
          </rPr>
          <t>mre-netz:</t>
        </r>
        <r>
          <rPr>
            <sz val="9"/>
            <color indexed="81"/>
            <rFont val="Segoe UI"/>
            <family val="2"/>
          </rPr>
          <t xml:space="preserve">
Mehrfache Aufführungen möglich
</t>
        </r>
      </text>
    </comment>
  </commentList>
</comments>
</file>

<file path=xl/comments10.xml><?xml version="1.0" encoding="utf-8"?>
<comments xmlns="http://schemas.openxmlformats.org/spreadsheetml/2006/main">
  <authors>
    <author>Daniela Zahn</author>
    <author>mre-netz</author>
  </authors>
  <commentList>
    <comment ref="D41" authorId="0">
      <text>
        <r>
          <rPr>
            <b/>
            <sz val="9"/>
            <color indexed="81"/>
            <rFont val="Tahoma"/>
            <family val="2"/>
          </rPr>
          <t>Daniela Zahn:</t>
        </r>
        <r>
          <rPr>
            <sz val="9"/>
            <color indexed="81"/>
            <rFont val="Tahoma"/>
            <family val="2"/>
          </rPr>
          <t xml:space="preserve">
Alle Dateinamen für dieses QZ als pdf-Datei angeben z.B. Hygieneplan.pdf.
Fundstelle(n) im Freitextfeld eindeutig bezeichnen [z.B. Seite 4 Zeile 9-20 Hygieneplan.pdf].</t>
        </r>
      </text>
    </comment>
    <comment ref="D52" authorId="0">
      <text>
        <r>
          <rPr>
            <b/>
            <sz val="9"/>
            <color indexed="81"/>
            <rFont val="Tahoma"/>
            <family val="2"/>
          </rPr>
          <t>Daniela Zahn:</t>
        </r>
        <r>
          <rPr>
            <sz val="9"/>
            <color indexed="81"/>
            <rFont val="Tahoma"/>
            <family val="2"/>
          </rPr>
          <t xml:space="preserve">
Alle Dateinamen für dieses QZ als pdf-Datei angeben z.B. Hygieneplan.pdf.
Fundstelle(n) im Freitextfeld eindeutig bezeichnen [z.B. Seite 4 Zeile 9-20 Hygieneplan.pdf].</t>
        </r>
      </text>
    </comment>
    <comment ref="Z60" authorId="1">
      <text>
        <r>
          <rPr>
            <b/>
            <sz val="9"/>
            <color indexed="81"/>
            <rFont val="Segoe UI"/>
            <family val="2"/>
          </rPr>
          <t>mre-netz:</t>
        </r>
        <r>
          <rPr>
            <sz val="9"/>
            <color indexed="81"/>
            <rFont val="Segoe UI"/>
            <family val="2"/>
          </rPr>
          <t xml:space="preserve">
bei Eingabe Pkt, Auswertung nach LL-Kohärenz intern</t>
        </r>
      </text>
    </comment>
    <comment ref="B70" authorId="1">
      <text>
        <r>
          <rPr>
            <b/>
            <sz val="9"/>
            <color indexed="81"/>
            <rFont val="Segoe UI"/>
            <family val="2"/>
          </rPr>
          <t>mre-netz:</t>
        </r>
        <r>
          <rPr>
            <sz val="9"/>
            <color indexed="81"/>
            <rFont val="Segoe UI"/>
            <family val="2"/>
          </rPr>
          <t xml:space="preserve">
bei Eingabe Pkt, Auswertung nach LL-Kohärenz intern</t>
        </r>
      </text>
    </comment>
  </commentList>
</comments>
</file>

<file path=xl/comments11.xml><?xml version="1.0" encoding="utf-8"?>
<comments xmlns="http://schemas.openxmlformats.org/spreadsheetml/2006/main">
  <authors>
    <author>mre-netz</author>
  </authors>
  <commentList>
    <comment ref="D18"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E29" authorId="0">
      <text>
        <r>
          <rPr>
            <b/>
            <sz val="9"/>
            <color indexed="81"/>
            <rFont val="Segoe UI"/>
            <family val="2"/>
          </rPr>
          <t>mre-netz:</t>
        </r>
        <r>
          <rPr>
            <sz val="9"/>
            <color indexed="81"/>
            <rFont val="Segoe UI"/>
            <family val="2"/>
          </rPr>
          <t xml:space="preserve">
KRINKO, "Kapazitätsumfang für die Betreuung
von Krankenhäusern und anderen medizinischen
Einrichtungen durch Krankenhaushygieniker/
innen"
Bundesgesundheitsbl 2016 · 59:1183–1188</t>
        </r>
      </text>
    </comment>
    <comment ref="E47" authorId="0">
      <text>
        <r>
          <rPr>
            <b/>
            <sz val="9"/>
            <color indexed="81"/>
            <rFont val="Segoe UI"/>
            <family val="2"/>
          </rPr>
          <t>mre-netz:</t>
        </r>
        <r>
          <rPr>
            <sz val="9"/>
            <color indexed="81"/>
            <rFont val="Segoe UI"/>
            <family val="2"/>
          </rPr>
          <t xml:space="preserve">
§5, 1 HygMedVO NRW
bzw.
§7, 3 MedHygVO RLP</t>
        </r>
      </text>
    </comment>
    <comment ref="D97"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2.xml><?xml version="1.0" encoding="utf-8"?>
<comments xmlns="http://schemas.openxmlformats.org/spreadsheetml/2006/main">
  <authors>
    <author>Daniela Zahn</author>
    <author>mre-netz</author>
  </authors>
  <commentList>
    <comment ref="B7" authorId="0">
      <text>
        <r>
          <rPr>
            <b/>
            <sz val="9"/>
            <color indexed="81"/>
            <rFont val="Tahoma"/>
            <family val="2"/>
          </rPr>
          <t>Daniela Zahn:</t>
        </r>
        <r>
          <rPr>
            <sz val="9"/>
            <color indexed="81"/>
            <rFont val="Tahoma"/>
            <family val="2"/>
          </rPr>
          <t xml:space="preserve">
Hier kann die Einführungsveranstaltung zum KH-Siegel angerechnet werden.
Punktevergabe: Der anerkannte Zeitraum der Teilnahme an Fortbildungsveranstaltungen zu MRE und Krankenhaushygiene ist vom Vorjahr bis zum Zusenden des Formulars Selbstauskunft.</t>
        </r>
      </text>
    </comment>
    <comment ref="B12" authorId="0">
      <text>
        <r>
          <rPr>
            <b/>
            <sz val="9"/>
            <color indexed="81"/>
            <rFont val="Tahoma"/>
            <family val="2"/>
          </rPr>
          <t>Daniela Zahn:</t>
        </r>
        <r>
          <rPr>
            <sz val="9"/>
            <color indexed="81"/>
            <rFont val="Tahoma"/>
            <family val="2"/>
          </rPr>
          <t xml:space="preserve">
Annerkannter Zeitraum für Fortbildungsveranstaltungen: Vorjahr bis zum Zusenden der Selbstauskunft.</t>
        </r>
      </text>
    </comment>
    <comment ref="C16" authorId="1">
      <text>
        <r>
          <rPr>
            <b/>
            <sz val="9"/>
            <color indexed="81"/>
            <rFont val="Segoe UI"/>
            <family val="2"/>
          </rPr>
          <t>mre-netz:</t>
        </r>
        <r>
          <rPr>
            <sz val="9"/>
            <color indexed="81"/>
            <rFont val="Segoe UI"/>
            <family val="2"/>
          </rPr>
          <t xml:space="preserve">
Alle Dateinamen für dieses QZ als pdf-Datei angeben z.B. Teilnahme.pdf.</t>
        </r>
      </text>
    </comment>
    <comment ref="C25" authorId="1">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B34" authorId="0">
      <text>
        <r>
          <rPr>
            <b/>
            <sz val="9"/>
            <color indexed="81"/>
            <rFont val="Tahoma"/>
            <family val="2"/>
          </rPr>
          <t>Daniela Zahn:</t>
        </r>
        <r>
          <rPr>
            <sz val="9"/>
            <color indexed="81"/>
            <rFont val="Tahoma"/>
            <family val="2"/>
          </rPr>
          <t xml:space="preserve">
Teilnahme von mindestens zwei Mitarbeitern unterschiedlicher Berufsgruppen an einer
Netzwerkveranstaltung zum Schwerpunktthema. Der anerkannte Zeitraum der Teilnahme ist
das Qualifizierungsjahr. Veranstaltungen nach dem Abgabetermin werden ebenfalls angerechnet.</t>
        </r>
      </text>
    </comment>
  </commentList>
</comments>
</file>

<file path=xl/comments3.xml><?xml version="1.0" encoding="utf-8"?>
<comments xmlns="http://schemas.openxmlformats.org/spreadsheetml/2006/main">
  <authors>
    <author>mre-netz</author>
  </authors>
  <commentList>
    <comment ref="B13" authorId="0">
      <text>
        <r>
          <rPr>
            <b/>
            <sz val="9"/>
            <color indexed="81"/>
            <rFont val="Segoe UI"/>
            <family val="2"/>
          </rPr>
          <t>mre-netz:</t>
        </r>
        <r>
          <rPr>
            <sz val="9"/>
            <color indexed="81"/>
            <rFont val="Segoe UI"/>
            <family val="2"/>
          </rPr>
          <t xml:space="preserve">
Nicht anwendbar = Volle Punktzahl und Angabe des Grundes im Freitexfeld.
Patienten mit einem Device werden in die Einrichtung nicht aufgenommen oder direkt verlegt.</t>
        </r>
      </text>
    </comment>
    <comment ref="B30" authorId="0">
      <text>
        <r>
          <rPr>
            <b/>
            <sz val="9"/>
            <color indexed="81"/>
            <rFont val="Segoe UI"/>
            <family val="2"/>
          </rPr>
          <t>mre-netz:</t>
        </r>
        <r>
          <rPr>
            <sz val="9"/>
            <color indexed="81"/>
            <rFont val="Segoe UI"/>
            <family val="2"/>
          </rPr>
          <t xml:space="preserve">
Nicht anwendbar = Volle Punktzahl und Angabe des Grundes im Freitexfeld.
Es finden keine Operationen statt und postoperative Patienten werden in der Einrichtung nicht aufgenommen.</t>
        </r>
      </text>
    </comment>
    <comment ref="B48" authorId="0">
      <text>
        <r>
          <rPr>
            <b/>
            <sz val="9"/>
            <color indexed="81"/>
            <rFont val="Segoe UI"/>
            <family val="2"/>
          </rPr>
          <t>mre-netz:</t>
        </r>
        <r>
          <rPr>
            <sz val="9"/>
            <color indexed="81"/>
            <rFont val="Segoe UI"/>
            <family val="2"/>
          </rPr>
          <t xml:space="preserve">
Nicht anwendbar = Volle Punktzahl und Angabe des Grundes im Freitexfeld</t>
        </r>
      </text>
    </comment>
    <comment ref="B67" authorId="0">
      <text>
        <r>
          <rPr>
            <b/>
            <sz val="9"/>
            <color indexed="81"/>
            <rFont val="Segoe UI"/>
            <family val="2"/>
          </rPr>
          <t>mre-netz:</t>
        </r>
        <r>
          <rPr>
            <sz val="9"/>
            <color indexed="81"/>
            <rFont val="Segoe UI"/>
            <family val="2"/>
          </rPr>
          <t xml:space="preserve">
Nicht anwendbar = Volle Punktzahl und Angabe des Grundes im Freitexfeld</t>
        </r>
      </text>
    </comment>
    <comment ref="B86" authorId="0">
      <text>
        <r>
          <rPr>
            <b/>
            <sz val="9"/>
            <color indexed="81"/>
            <rFont val="Segoe UI"/>
            <family val="2"/>
          </rPr>
          <t>mre-netz:</t>
        </r>
        <r>
          <rPr>
            <sz val="9"/>
            <color indexed="81"/>
            <rFont val="Segoe UI"/>
            <family val="2"/>
          </rPr>
          <t xml:space="preserve">
Nicht anwendbar = Volle Punktzahl und Angabe des Grundes im Freitexfeld</t>
        </r>
      </text>
    </comment>
    <comment ref="C99"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4.xml><?xml version="1.0" encoding="utf-8"?>
<comments xmlns="http://schemas.openxmlformats.org/spreadsheetml/2006/main">
  <authors>
    <author>mre-netz</author>
  </authors>
  <commentList>
    <comment ref="B7" authorId="0">
      <text>
        <r>
          <rPr>
            <b/>
            <sz val="9"/>
            <color indexed="81"/>
            <rFont val="Segoe UI"/>
            <family val="2"/>
          </rPr>
          <t>mre-netz:</t>
        </r>
        <r>
          <rPr>
            <sz val="9"/>
            <color indexed="81"/>
            <rFont val="Segoe UI"/>
            <family val="2"/>
          </rPr>
          <t xml:space="preserve">
ASH = Aktion Saubere Hände; für den Nachweis zählt ein gültiges ASH-Zertifikat für das Jahr 2019</t>
        </r>
      </text>
    </comment>
    <comment ref="E17" authorId="0">
      <text>
        <r>
          <rPr>
            <b/>
            <sz val="9"/>
            <color indexed="81"/>
            <rFont val="Segoe UI"/>
            <family val="2"/>
          </rPr>
          <t>mre-netz:</t>
        </r>
        <r>
          <rPr>
            <sz val="9"/>
            <color indexed="81"/>
            <rFont val="Segoe UI"/>
            <family val="2"/>
          </rPr>
          <t xml:space="preserve">
Dateinamen für dieses QZ als pdf-Datei angeben z.B. Hygieneplan.pdf.
Fundstelle(n) im Freitextfeld eindeutig bezeichnen [z.B. Seite 4 Zeile 9-20 Hygieneplan.pdf].</t>
        </r>
      </text>
    </comment>
    <comment ref="D35"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55"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F89"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119"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5.xml><?xml version="1.0" encoding="utf-8"?>
<comments xmlns="http://schemas.openxmlformats.org/spreadsheetml/2006/main">
  <authors>
    <author>mre-netz</author>
  </authors>
  <commentList>
    <comment ref="D19"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79"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87"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6.xml><?xml version="1.0" encoding="utf-8"?>
<comments xmlns="http://schemas.openxmlformats.org/spreadsheetml/2006/main">
  <authors>
    <author>mre-netz</author>
  </authors>
  <commentList>
    <comment ref="D32"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50"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59"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B61" authorId="0">
      <text>
        <r>
          <rPr>
            <b/>
            <sz val="9"/>
            <color indexed="81"/>
            <rFont val="Segoe UI"/>
            <family val="2"/>
          </rPr>
          <t>mre-netz:</t>
        </r>
        <r>
          <rPr>
            <sz val="9"/>
            <color indexed="81"/>
            <rFont val="Segoe UI"/>
            <family val="2"/>
          </rPr>
          <t xml:space="preserve">
Abstimmung mit dem versorgenden mikrobiologischen Labor</t>
        </r>
      </text>
    </comment>
    <comment ref="D67"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7.xml><?xml version="1.0" encoding="utf-8"?>
<comments xmlns="http://schemas.openxmlformats.org/spreadsheetml/2006/main">
  <authors>
    <author>mre-netz</author>
  </authors>
  <commentList>
    <comment ref="D21"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24"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27"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30"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33"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8.xml><?xml version="1.0" encoding="utf-8"?>
<comments xmlns="http://schemas.openxmlformats.org/spreadsheetml/2006/main">
  <authors>
    <author>mre-netz</author>
  </authors>
  <commentList>
    <comment ref="C30"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comments9.xml><?xml version="1.0" encoding="utf-8"?>
<comments xmlns="http://schemas.openxmlformats.org/spreadsheetml/2006/main">
  <authors>
    <author>mre-netz</author>
  </authors>
  <commentList>
    <comment ref="D12"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 ref="D34" authorId="0">
      <text>
        <r>
          <rPr>
            <b/>
            <sz val="9"/>
            <color indexed="81"/>
            <rFont val="Segoe UI"/>
            <family val="2"/>
          </rPr>
          <t>mre-netz:</t>
        </r>
        <r>
          <rPr>
            <sz val="9"/>
            <color indexed="81"/>
            <rFont val="Segoe UI"/>
            <family val="2"/>
          </rPr>
          <t xml:space="preserve">
Alle Dateinamen für dieses QZ als pdf-Datei angeben z.B. Hygieneplan.pdf.
Fundstelle(n) im Freitextfeld eindeutig bezeichnen [z.B. Seite 4 Zeile 9-20 Hygieneplan.pdf].</t>
        </r>
      </text>
    </comment>
  </commentList>
</comments>
</file>

<file path=xl/sharedStrings.xml><?xml version="1.0" encoding="utf-8"?>
<sst xmlns="http://schemas.openxmlformats.org/spreadsheetml/2006/main" count="1863" uniqueCount="1061">
  <si>
    <t>Übersicht</t>
  </si>
  <si>
    <t>Nicht anwendbar?</t>
  </si>
  <si>
    <t>Freitext ausgefüllt?</t>
  </si>
  <si>
    <t>Erläuterung fehlt?</t>
  </si>
  <si>
    <t>QZ 2</t>
  </si>
  <si>
    <t>QZ 3</t>
  </si>
  <si>
    <t>QZ 4</t>
  </si>
  <si>
    <t>QZ 5</t>
  </si>
  <si>
    <t>QZ 6</t>
  </si>
  <si>
    <t>QZ 7</t>
  </si>
  <si>
    <t>QZ 8</t>
  </si>
  <si>
    <t>QZ 9</t>
  </si>
  <si>
    <t>Summe</t>
  </si>
  <si>
    <t>Selbstauskunft Krankenhaussiegel 2020</t>
  </si>
  <si>
    <t>Qualitätsziel 1</t>
  </si>
  <si>
    <t>QZ_1 Wissensmanagement und Netzwerkarbeit</t>
  </si>
  <si>
    <t>1.</t>
  </si>
  <si>
    <t>1.1</t>
  </si>
  <si>
    <t>Aufbau von Wissensstrukturen</t>
  </si>
  <si>
    <t>/10 Pkt</t>
  </si>
  <si>
    <t>Veranstaltungsdatum:</t>
  </si>
  <si>
    <t>2. Veranstaltung</t>
  </si>
  <si>
    <t>/4 Pkt</t>
  </si>
  <si>
    <t>/2 Pkt</t>
  </si>
  <si>
    <t xml:space="preserve">Vorschlag </t>
  </si>
  <si>
    <t>1.2</t>
  </si>
  <si>
    <t>Vertiefung der Netzwerkarbeit</t>
  </si>
  <si>
    <t>/6 Pkt</t>
  </si>
  <si>
    <t>/3 Pkt</t>
  </si>
  <si>
    <t>Ort:</t>
  </si>
  <si>
    <t>Veranstaltungstitel:</t>
  </si>
  <si>
    <t>Veranstaltungstitel (Jährliches Schwerpunktthema):</t>
  </si>
  <si>
    <t>1. Veranstaltung</t>
  </si>
  <si>
    <t>Datum</t>
  </si>
  <si>
    <t>Vorgeschlagene Punkte</t>
  </si>
  <si>
    <t>Qualitätsziel 3</t>
  </si>
  <si>
    <t>3.</t>
  </si>
  <si>
    <t>QZ_3 Patientensicherheit durch Basishygiene</t>
  </si>
  <si>
    <t>Qualitätsziel 4</t>
  </si>
  <si>
    <t>4.</t>
  </si>
  <si>
    <t>Qualitätsziel 5</t>
  </si>
  <si>
    <t>5.</t>
  </si>
  <si>
    <t>QZ_5 Hygieeempfehlungen MRGN</t>
  </si>
  <si>
    <t>Qualitätsziel 7</t>
  </si>
  <si>
    <t>7.</t>
  </si>
  <si>
    <t>QZ_7 Ausbruchsmanagement</t>
  </si>
  <si>
    <t>Qualitätsziel 8</t>
  </si>
  <si>
    <t>8.</t>
  </si>
  <si>
    <t>QZ_8 Patientensicherheit durch Information</t>
  </si>
  <si>
    <t>Qualitätsziel 9</t>
  </si>
  <si>
    <t>9.</t>
  </si>
  <si>
    <t>QZ_9 Implementierung eines Antibiotikamanagements</t>
  </si>
  <si>
    <t>Qualitätsziel 10</t>
  </si>
  <si>
    <t>10.</t>
  </si>
  <si>
    <t>QZ_10 Strukturqualität und innerbetriebliches Wissensmanagement</t>
  </si>
  <si>
    <t>3.1</t>
  </si>
  <si>
    <t>Händedesinfektionsmittelverbrauch</t>
  </si>
  <si>
    <t>Dateianhang</t>
  </si>
  <si>
    <t>Arzt</t>
  </si>
  <si>
    <t>Hygienebeauftragter Arzt</t>
  </si>
  <si>
    <t>Krankenhaushygieniker</t>
  </si>
  <si>
    <t>Hygienefachkraft</t>
  </si>
  <si>
    <t>Funktion1</t>
  </si>
  <si>
    <t>...Funktion angeben</t>
  </si>
  <si>
    <t>Funktion/Berufsgruppe</t>
  </si>
  <si>
    <t>9.2</t>
  </si>
  <si>
    <t>9.2.1</t>
  </si>
  <si>
    <t>Therapieleitlinien (Ausführen nach S3LL, III. 2.1-2.4)</t>
  </si>
  <si>
    <t>Erstellen von Therapieleitlinien</t>
  </si>
  <si>
    <t>Indikation</t>
  </si>
  <si>
    <t>Datei</t>
  </si>
  <si>
    <t>Freitext</t>
  </si>
  <si>
    <t>Sepsis</t>
  </si>
  <si>
    <t>Pneumonie</t>
  </si>
  <si>
    <t>Harnwegsinfektionen</t>
  </si>
  <si>
    <t>Haut- und Weichteilinfektionen</t>
  </si>
  <si>
    <t>9.2.2</t>
  </si>
  <si>
    <t>Perioperative Prophylaxe</t>
  </si>
  <si>
    <t>Hausinterne Leitlinie "Perioperative Prophlaxe"</t>
  </si>
  <si>
    <t>/1 Pkt</t>
  </si>
  <si>
    <t>/5 Pkt</t>
  </si>
  <si>
    <t>9.3</t>
  </si>
  <si>
    <t>9.3.1</t>
  </si>
  <si>
    <t>ABS-Team formal ernannt</t>
  </si>
  <si>
    <t>Infektiologe</t>
  </si>
  <si>
    <t>Fachapotheker f. klinische Pharmazie/Krankenhauspharmazie</t>
  </si>
  <si>
    <t>FA Mikrobiologie, Virologie und Infektionsepidemiologie</t>
  </si>
  <si>
    <t>ggf. Geschäftsordnung</t>
  </si>
  <si>
    <t>sonstige Qualifikation (Freitext nutzen)</t>
  </si>
  <si>
    <t>…</t>
  </si>
  <si>
    <t>Freitextfeld 9.3.2</t>
  </si>
  <si>
    <t>9.3.2</t>
  </si>
  <si>
    <t>Personalbesetzung gemäß S3-Leitlinie</t>
  </si>
  <si>
    <t>Krankenhausstruktur</t>
  </si>
  <si>
    <t>/0,5 Pkt</t>
  </si>
  <si>
    <t>Freitextfeld 9.3.1</t>
  </si>
  <si>
    <t>KH-Größe Bettenanzahl</t>
  </si>
  <si>
    <t>VZ-Stellen</t>
  </si>
  <si>
    <t>Betten</t>
  </si>
  <si>
    <t>weitere Teilnehmer im Freitext</t>
  </si>
  <si>
    <t>Freitextfeld QZ_1.1</t>
  </si>
  <si>
    <t>Freitextfeld QZ_1.2</t>
  </si>
  <si>
    <t>Qualitätsziel 2</t>
  </si>
  <si>
    <t>n. anwendbar</t>
  </si>
  <si>
    <t>2.</t>
  </si>
  <si>
    <t>QZ_2 - Surveillance epidemiologischer Daten</t>
  </si>
  <si>
    <t>2.1</t>
  </si>
  <si>
    <t>Device assoziierte Infektionen</t>
  </si>
  <si>
    <t>Gehe zu: Freitextfeld QZ 2</t>
  </si>
  <si>
    <t>automatisch</t>
  </si>
  <si>
    <t>ermessen</t>
  </si>
  <si>
    <t>Wertung</t>
  </si>
  <si>
    <t>logisch</t>
  </si>
  <si>
    <t>wenn/dann</t>
  </si>
  <si>
    <t>2.2</t>
  </si>
  <si>
    <t>Postoperative Wundinfektionen</t>
  </si>
  <si>
    <t>2.3</t>
  </si>
  <si>
    <t>Erfassung von MRSA</t>
  </si>
  <si>
    <t>2.4</t>
  </si>
  <si>
    <t>Erfassung von MRGN</t>
  </si>
  <si>
    <t>2.5</t>
  </si>
  <si>
    <t>Erfassung von CDI</t>
  </si>
  <si>
    <t xml:space="preserve">Gehe zu: </t>
  </si>
  <si>
    <t>QZ 2.1</t>
  </si>
  <si>
    <t>QZ 2.2</t>
  </si>
  <si>
    <t>QZ 2.3</t>
  </si>
  <si>
    <t>QZ 2.4</t>
  </si>
  <si>
    <t>Freitextfeld QZ_3.1</t>
  </si>
  <si>
    <t>3.2</t>
  </si>
  <si>
    <t>Präsentation der Daten</t>
  </si>
  <si>
    <t>Freitextfeld QZ_3.2</t>
  </si>
  <si>
    <t>Aktionstag zur Händehygiene</t>
  </si>
  <si>
    <t>3.3</t>
  </si>
  <si>
    <t>Freitextfeld QZ_3.3</t>
  </si>
  <si>
    <t>3.4</t>
  </si>
  <si>
    <t>Händedesinfektionsmittelspender</t>
  </si>
  <si>
    <t>entfällt</t>
  </si>
  <si>
    <t>3.5</t>
  </si>
  <si>
    <t>Basishygienemaßnahmen im hauseigenen Hygieneplan</t>
  </si>
  <si>
    <t>Freitextfeld QZ_3.4</t>
  </si>
  <si>
    <t>Freitextfeld QZ_3.5</t>
  </si>
  <si>
    <t>Vorschlag</t>
  </si>
  <si>
    <t>QZ_4 _ Hygieneempfehlung MRSA</t>
  </si>
  <si>
    <t>4.2</t>
  </si>
  <si>
    <t>Praktische Umsetzung der Empfehlung MRSA</t>
  </si>
  <si>
    <t>4.2.1</t>
  </si>
  <si>
    <t>Isolationszimmer</t>
  </si>
  <si>
    <t>4.2.2</t>
  </si>
  <si>
    <t>Nutzung der PSA, indikationsgerecht</t>
  </si>
  <si>
    <t>4.2.3</t>
  </si>
  <si>
    <t>Einweisung von Besuchern und stationsfremdem Personal</t>
  </si>
  <si>
    <t>4.2.4</t>
  </si>
  <si>
    <t>Tägliche Desinfektion patientennaher Flächen</t>
  </si>
  <si>
    <t>4.2.5</t>
  </si>
  <si>
    <t>Patientenwäsche, MRSA-haltiger Abfall</t>
  </si>
  <si>
    <t>4.2.6</t>
  </si>
  <si>
    <t>Transporte, Verlegungen</t>
  </si>
  <si>
    <t>QZ 4.2.1</t>
  </si>
  <si>
    <t>QZ 4.2.2</t>
  </si>
  <si>
    <t>QZ 4.2.3</t>
  </si>
  <si>
    <t>QZ 4.2.4</t>
  </si>
  <si>
    <t>4.1</t>
  </si>
  <si>
    <t>Vorlage der schriftlichen Verfahrensanweisung (nicht älter als 2 Jahre)</t>
  </si>
  <si>
    <t>4.1.1</t>
  </si>
  <si>
    <t>Verfahren bei Wiederaufnahme</t>
  </si>
  <si>
    <t>4.1.2</t>
  </si>
  <si>
    <t>Kontrollabstrich</t>
  </si>
  <si>
    <t>Freitextfeld QZ_4.1</t>
  </si>
  <si>
    <t>QZ 4.2.5</t>
  </si>
  <si>
    <t>4.3</t>
  </si>
  <si>
    <t>Kriterien im Umgang mit MRSA/PVL-SA</t>
  </si>
  <si>
    <t>4.3.1</t>
  </si>
  <si>
    <t>Umgang mit MRSA-positivem Personal</t>
  </si>
  <si>
    <t>4.3.2</t>
  </si>
  <si>
    <t>Umgang mit PVL-positivem S. aureus (MRSA und MSSA)</t>
  </si>
  <si>
    <t>5.1</t>
  </si>
  <si>
    <t>5.1.4</t>
  </si>
  <si>
    <t>Umsetzung auf Station</t>
  </si>
  <si>
    <t>5.2</t>
  </si>
  <si>
    <t>Besonderheiten</t>
  </si>
  <si>
    <t>5.1.1</t>
  </si>
  <si>
    <t>Screening (analog KRINKO)</t>
  </si>
  <si>
    <t>5.1.2</t>
  </si>
  <si>
    <t>5.1.3</t>
  </si>
  <si>
    <t>Isolierung</t>
  </si>
  <si>
    <t>Vefahren bei Wiederaufnahme</t>
  </si>
  <si>
    <t>Datum Stand Verfahrensanweisung</t>
  </si>
  <si>
    <t>Freitextfeld QZ_5.1</t>
  </si>
  <si>
    <t>5.2.1</t>
  </si>
  <si>
    <t>Hausreinigung</t>
  </si>
  <si>
    <t>5.2.2</t>
  </si>
  <si>
    <t>5.2.3</t>
  </si>
  <si>
    <t>4MRGN-Meldekette</t>
  </si>
  <si>
    <t>Teilnehmer:</t>
  </si>
  <si>
    <t>…sonstige Funktion (Freitext)</t>
  </si>
  <si>
    <t>Ärztlicher Direktor</t>
  </si>
  <si>
    <t>Pflegekraft (auch Hygienebeauftragte in der Pflege)</t>
  </si>
  <si>
    <t>Freitextfeld QZ 5.2</t>
  </si>
  <si>
    <t>6.</t>
  </si>
  <si>
    <t>QZ_6 - Hygieneempfehlung Sonstige Erreger/Krankheiten</t>
  </si>
  <si>
    <t>Freitextfeld QZ 6</t>
  </si>
  <si>
    <t>Datum CDI</t>
  </si>
  <si>
    <t>Dateianhang CDI</t>
  </si>
  <si>
    <t>Datum Influenza</t>
  </si>
  <si>
    <t>Dateianhang Influenza</t>
  </si>
  <si>
    <t>Datum TB</t>
  </si>
  <si>
    <t>Dateianhang TB</t>
  </si>
  <si>
    <t>Datum Gastroenteritis/Diarrhoe</t>
  </si>
  <si>
    <t>Dateianhang Gastroenteritis/Diarrhoe</t>
  </si>
  <si>
    <t>Datum Atemwegserkrankungen</t>
  </si>
  <si>
    <t>Dateianhang Atemwegserkrankungen</t>
  </si>
  <si>
    <t>7.1</t>
  </si>
  <si>
    <t>Ausbruchsmanagementteam</t>
  </si>
  <si>
    <t>Ansprechpartner und Entscheidungskompetenz</t>
  </si>
  <si>
    <t>7.2</t>
  </si>
  <si>
    <t>7.3</t>
  </si>
  <si>
    <t>Informationsfluss, Auslöseereignisse, Ausbruchsbeendigung</t>
  </si>
  <si>
    <t>7.4</t>
  </si>
  <si>
    <t>Analyse, Evaluation, Fehlermanagement</t>
  </si>
  <si>
    <t>8.1</t>
  </si>
  <si>
    <t>MRE-Informationsweitergabe / Überleitungsbogen</t>
  </si>
  <si>
    <t>8.1.1</t>
  </si>
  <si>
    <t>Zuständigkeiten</t>
  </si>
  <si>
    <t>8.1.2</t>
  </si>
  <si>
    <t>Überleitungsbogen, Informationsfluss</t>
  </si>
  <si>
    <t>8.1.3</t>
  </si>
  <si>
    <t>Eigenkontrolle Überleitungsbogen</t>
  </si>
  <si>
    <t>8.2.1</t>
  </si>
  <si>
    <t>MRSA</t>
  </si>
  <si>
    <t>8.2.2</t>
  </si>
  <si>
    <t>MRGN</t>
  </si>
  <si>
    <t>8.2.3</t>
  </si>
  <si>
    <t>Basis- und Handhygiene</t>
  </si>
  <si>
    <t>8.2.4</t>
  </si>
  <si>
    <t>Informationsmaterial/Beratungsangebot</t>
  </si>
  <si>
    <t>Anzahl kolonisierte/infizierte MRE-Träger</t>
  </si>
  <si>
    <t>davon Überleitungsbogen benutzt</t>
  </si>
  <si>
    <t>8.2</t>
  </si>
  <si>
    <t>Bereitstellung von schriftlichem Informationsmaterial für Patienten/Angehörige</t>
  </si>
  <si>
    <t>9.1.1</t>
  </si>
  <si>
    <t>Resistenzstatistik</t>
  </si>
  <si>
    <t>9.1.2</t>
  </si>
  <si>
    <t>Präsentation vor Hygiene-/Arzneimittelkommission</t>
  </si>
  <si>
    <t>9.1.3</t>
  </si>
  <si>
    <t>Berechnung ddd/rdd</t>
  </si>
  <si>
    <t>Anzahl Krankenhausbetten</t>
  </si>
  <si>
    <t>10.1</t>
  </si>
  <si>
    <t>Strukturqualität</t>
  </si>
  <si>
    <t>10.1.1</t>
  </si>
  <si>
    <t>9.1</t>
  </si>
  <si>
    <t>Resistenz- und Verbrauchsstatistik (Ausführen nach S3LL, III. 1.2)</t>
  </si>
  <si>
    <t>Zählenwenn:</t>
  </si>
  <si>
    <t>ABS-Team:</t>
  </si>
  <si>
    <t>9.3.7</t>
  </si>
  <si>
    <t>weitere bitte im Freitextfeld</t>
  </si>
  <si>
    <t>Auswahl:</t>
  </si>
  <si>
    <t>LL streng erfüllt?</t>
  </si>
  <si>
    <t>ABS-Experte</t>
  </si>
  <si>
    <t>Für Krhs-Hygiene lokal verantwortlicher Arzt (ABS-Experte)</t>
  </si>
  <si>
    <t>9.3.3</t>
  </si>
  <si>
    <t>Apotheker (min. 2 Jahre in Krankenhausapotheke)</t>
  </si>
  <si>
    <t>Erfahrener, klinisch tätiger Facharzt (nur interne Gestellung)</t>
  </si>
  <si>
    <t>Die Einbindung erfolgt:</t>
  </si>
  <si>
    <t>Einbindung in die Hygienekommission</t>
  </si>
  <si>
    <t>Einbindung in die Arzneimittelkommission</t>
  </si>
  <si>
    <t>9.3.4</t>
  </si>
  <si>
    <t>9.3.5</t>
  </si>
  <si>
    <t>Sitzungsturnus</t>
  </si>
  <si>
    <t>Freitextfeld QZ 9.3.5</t>
  </si>
  <si>
    <t>LL kleinere Krhs</t>
  </si>
  <si>
    <t>9.3.6</t>
  </si>
  <si>
    <t>Benennung von ABS-Beauftragten Ärzten (mit Kurs 1)</t>
  </si>
  <si>
    <t>Freitextfeld QZ 9.3.6</t>
  </si>
  <si>
    <t>9.4</t>
  </si>
  <si>
    <t>Formales zeitliches Deputat</t>
  </si>
  <si>
    <t>0 Dezimale</t>
  </si>
  <si>
    <t>Auf…</t>
  </si>
  <si>
    <t>…gerundet</t>
  </si>
  <si>
    <t>2 Dezimale</t>
  </si>
  <si>
    <t>Summe VZÄ</t>
  </si>
  <si>
    <t>Aufrunden</t>
  </si>
  <si>
    <t>Schrittweite</t>
  </si>
  <si>
    <t>erfüllt?</t>
  </si>
  <si>
    <t>Freitextfeld QZ 9.4</t>
  </si>
  <si>
    <t>Organisationsstruktur und Hygienekommission</t>
  </si>
  <si>
    <t>Durchführung weiterer ABS-Strategien</t>
  </si>
  <si>
    <t>Struktur ABS-Team (Ausführen nach S3LL, III. 1.1) und verwendete Tools (weitere Strategien)</t>
  </si>
  <si>
    <t>ABS-Kernstrategien (S3LL III. 2.)</t>
  </si>
  <si>
    <t>Ergänzende ABS-Strategie (S3LL III. 3.1-3.4)</t>
  </si>
  <si>
    <t>andere ABS-Q</t>
  </si>
  <si>
    <t>nicht erfolgte Freistellungen bitte mit 0 VZÄ angeben</t>
  </si>
  <si>
    <t>10.1.2</t>
  </si>
  <si>
    <t>Anzahl ermittelter Bedarf:</t>
  </si>
  <si>
    <t>Anzahl tatsächlich vorhanden:</t>
  </si>
  <si>
    <t>muss ermittelt sein</t>
  </si>
  <si>
    <t>muss &gt;0</t>
  </si>
  <si>
    <t>oder</t>
  </si>
  <si>
    <t>egal</t>
  </si>
  <si>
    <t>Hygienebeauftragte Ärzte (HBA)</t>
  </si>
  <si>
    <t>10.1.3</t>
  </si>
  <si>
    <t>10.1.4</t>
  </si>
  <si>
    <t>Hygienefachkräfte</t>
  </si>
  <si>
    <t>10.1.5</t>
  </si>
  <si>
    <t>Hygienebeauftragte in der Pflege (HBP)</t>
  </si>
  <si>
    <t>Anzahl HBP:</t>
  </si>
  <si>
    <t>Anzahl Stationen (gesamt):</t>
  </si>
  <si>
    <t>10.2</t>
  </si>
  <si>
    <t>Innerbetriebliche Fortbildung (inkl. Schwerpunktthema)</t>
  </si>
  <si>
    <t>10.2.1</t>
  </si>
  <si>
    <t>Schulungskonzept</t>
  </si>
  <si>
    <t>10.2.2</t>
  </si>
  <si>
    <t>Schulung eines jährlichen Schwerpunktthemas des MRE-Netzwerks</t>
  </si>
  <si>
    <t>Freitextfeld QZ 10.1.1</t>
  </si>
  <si>
    <t>Freitextfeld QZ 10.1.2</t>
  </si>
  <si>
    <t>Freitextfeld QZ 10.1.3</t>
  </si>
  <si>
    <t>Freitextfeld QZ 10.1.4</t>
  </si>
  <si>
    <t>Freitextfeld QZ 10.1.5</t>
  </si>
  <si>
    <t>muss</t>
  </si>
  <si>
    <t>nicht alleine</t>
  </si>
  <si>
    <t>intern</t>
  </si>
  <si>
    <t>extern</t>
  </si>
  <si>
    <t>Dateianhang (min. HDM-Berechnung)</t>
  </si>
  <si>
    <t>Datum Aktionstag</t>
  </si>
  <si>
    <t>Dateianhang (Zertifikat o. Soll/Ist-Dokumentation)</t>
  </si>
  <si>
    <t>Arbeiten am Sanitär-/Abwassersystem</t>
  </si>
  <si>
    <t>Freitextfeld QZ_8.1.1</t>
  </si>
  <si>
    <t>Freitext QZ 8.1.3</t>
  </si>
  <si>
    <t>Medizinische Fachabteilungen</t>
  </si>
  <si>
    <t>VZÄ pro 300 Betten -&gt; 20% Erleichterung</t>
  </si>
  <si>
    <t>VZÄ pro 250 Betten</t>
  </si>
  <si>
    <t>Vielfache von 0,5 VZÄ</t>
  </si>
  <si>
    <t>VZÄ</t>
  </si>
  <si>
    <t>Freitextfeld QZ 10.2.1</t>
  </si>
  <si>
    <t>0,5 QP</t>
  </si>
  <si>
    <t>1 QP</t>
  </si>
  <si>
    <t>Bedarf ged</t>
  </si>
  <si>
    <t>andere ABS-</t>
  </si>
  <si>
    <t>Qualifikation</t>
  </si>
  <si>
    <t>Vorlage der schriftlichen Verfahrensanweisung</t>
  </si>
  <si>
    <t>(nicht älter als 2 Jahre)</t>
  </si>
  <si>
    <t>WERTUNG</t>
  </si>
  <si>
    <t>Interesse?</t>
  </si>
  <si>
    <t>Besonderes</t>
  </si>
  <si>
    <t>CDI</t>
  </si>
  <si>
    <t>Influenza</t>
  </si>
  <si>
    <t>TB</t>
  </si>
  <si>
    <t>AN Gastroenteritis/Diarrhoe</t>
  </si>
  <si>
    <t>AN Atemwegserkrankungen</t>
  </si>
  <si>
    <t>Freitext QZ 8.2</t>
  </si>
  <si>
    <t>Für Tätigkeit im ABS-Team freigestellt im Umfang von Vollzeit-Äquivalenten</t>
  </si>
  <si>
    <t>Freitextfeld  QZ 9.3.7.</t>
  </si>
  <si>
    <t>Einrichtungsname</t>
  </si>
  <si>
    <t>PLZ</t>
  </si>
  <si>
    <t>Ort</t>
  </si>
  <si>
    <t>Ansprechpartner</t>
  </si>
  <si>
    <t>Verantwortlich für sachliche Richtigkeit</t>
  </si>
  <si>
    <t>Dokumentenübersicht</t>
  </si>
  <si>
    <t>Freitextfeld QZ 2</t>
  </si>
  <si>
    <t>Freitextfeld QZ 4.2</t>
  </si>
  <si>
    <t>Freitextfeld QZ 4.3</t>
  </si>
  <si>
    <t>Freitextfeld QZ 7</t>
  </si>
  <si>
    <t>QZ 1</t>
  </si>
  <si>
    <t>QZ 10</t>
  </si>
  <si>
    <t>Straße</t>
  </si>
  <si>
    <t>FT</t>
  </si>
  <si>
    <t>-</t>
  </si>
  <si>
    <t>Qualitätsziel 6</t>
  </si>
  <si>
    <t>Krankenhausdaten</t>
  </si>
  <si>
    <t>Per Email senden an:</t>
  </si>
  <si>
    <t>Kreis Ahrweiler</t>
  </si>
  <si>
    <t>AW</t>
  </si>
  <si>
    <t>Kreis Neuwied</t>
  </si>
  <si>
    <t>NR</t>
  </si>
  <si>
    <t>Oberbergischer Kreis</t>
  </si>
  <si>
    <t>OBK</t>
  </si>
  <si>
    <t>Rhein-Erft-Kreis</t>
  </si>
  <si>
    <t>REK</t>
  </si>
  <si>
    <t>Rheinisch-Bergischer Kreis</t>
  </si>
  <si>
    <t>RBK</t>
  </si>
  <si>
    <t>Rhein-Sieg-Kreis</t>
  </si>
  <si>
    <t>RSK</t>
  </si>
  <si>
    <t>Stadt Bonn</t>
  </si>
  <si>
    <t>BN</t>
  </si>
  <si>
    <t>Stadt Köln</t>
  </si>
  <si>
    <t>K</t>
  </si>
  <si>
    <t>Stadt Leverkusen</t>
  </si>
  <si>
    <t>LEV</t>
  </si>
  <si>
    <t>ID</t>
  </si>
  <si>
    <t>GA</t>
  </si>
  <si>
    <t>Ansprech</t>
  </si>
  <si>
    <t>Verantw</t>
  </si>
  <si>
    <t>Telefonnummer Ansprechpartner</t>
  </si>
  <si>
    <t>EOrt</t>
  </si>
  <si>
    <t>EName</t>
  </si>
  <si>
    <t>TelAnsprech</t>
  </si>
  <si>
    <t>QZ111Titel</t>
  </si>
  <si>
    <t>QZ111Ort</t>
  </si>
  <si>
    <t>QZ111Datum</t>
  </si>
  <si>
    <t>QZ111Teiln</t>
  </si>
  <si>
    <t>QZ111Dat</t>
  </si>
  <si>
    <t>QZ1VQP</t>
  </si>
  <si>
    <t>QZ111VQP</t>
  </si>
  <si>
    <t>QZ111UQP</t>
  </si>
  <si>
    <t>QZ111UQPleer</t>
  </si>
  <si>
    <t>QZ111BI</t>
  </si>
  <si>
    <t>QZ111UFT</t>
  </si>
  <si>
    <t>QZ112VQP</t>
  </si>
  <si>
    <t>QZ112Titel</t>
  </si>
  <si>
    <t>QZ112Ort</t>
  </si>
  <si>
    <t>QZ112Datum</t>
  </si>
  <si>
    <t>QZ112Teiln</t>
  </si>
  <si>
    <t>QZ112Dat</t>
  </si>
  <si>
    <t>QZ112UQP</t>
  </si>
  <si>
    <t>QZ112UQPleer</t>
  </si>
  <si>
    <t>QZ112BI</t>
  </si>
  <si>
    <t>QZ112UFT</t>
  </si>
  <si>
    <t>QZ11FT</t>
  </si>
  <si>
    <t>QZ11Error</t>
  </si>
  <si>
    <t>QZ121VQP</t>
  </si>
  <si>
    <t>QZ121Titel</t>
  </si>
  <si>
    <t>QZ121Ort</t>
  </si>
  <si>
    <t>QZ121Datum</t>
  </si>
  <si>
    <t>QZ121Teiln</t>
  </si>
  <si>
    <t>QZ121UQP</t>
  </si>
  <si>
    <t>QZ121UQPleer</t>
  </si>
  <si>
    <t>QZ121BI</t>
  </si>
  <si>
    <t>QZ121UFT</t>
  </si>
  <si>
    <t>QZ122VQP</t>
  </si>
  <si>
    <t>QZ122Titel</t>
  </si>
  <si>
    <t>QZ122Ort</t>
  </si>
  <si>
    <t>QZ122Datum</t>
  </si>
  <si>
    <t>QZ122Teiln</t>
  </si>
  <si>
    <t>QZ122UQP</t>
  </si>
  <si>
    <t>QZ122UQPleer</t>
  </si>
  <si>
    <t>QZ122BI</t>
  </si>
  <si>
    <t>QZ122UFT</t>
  </si>
  <si>
    <t>QZ12FT</t>
  </si>
  <si>
    <t>QZ12Error</t>
  </si>
  <si>
    <t>QZ2VQP</t>
  </si>
  <si>
    <t>QZ211</t>
  </si>
  <si>
    <t>QZ214</t>
  </si>
  <si>
    <t>QZ213</t>
  </si>
  <si>
    <t>QZ212</t>
  </si>
  <si>
    <t>QZ21na</t>
  </si>
  <si>
    <t>QZ21UQPleer</t>
  </si>
  <si>
    <t>QZ21BI</t>
  </si>
  <si>
    <t>QZ221</t>
  </si>
  <si>
    <t>QZ222</t>
  </si>
  <si>
    <t>QZ223</t>
  </si>
  <si>
    <t>QZ224</t>
  </si>
  <si>
    <t>QZ22na</t>
  </si>
  <si>
    <t>QZ22UQPleer</t>
  </si>
  <si>
    <t>QZ22BI</t>
  </si>
  <si>
    <t>QZ21UQP</t>
  </si>
  <si>
    <t>QZ22UQP</t>
  </si>
  <si>
    <t>QZ231</t>
  </si>
  <si>
    <t>QZ232</t>
  </si>
  <si>
    <t>QZ233</t>
  </si>
  <si>
    <t>QZ234</t>
  </si>
  <si>
    <t>QZ23na</t>
  </si>
  <si>
    <t>QZ23UQP</t>
  </si>
  <si>
    <t>QZ23UQPleer</t>
  </si>
  <si>
    <t>QZ23BI</t>
  </si>
  <si>
    <t>QZ21UFT</t>
  </si>
  <si>
    <t>QZ22UFT</t>
  </si>
  <si>
    <t>QZ23UFT</t>
  </si>
  <si>
    <t>QZ241</t>
  </si>
  <si>
    <t>QZ242</t>
  </si>
  <si>
    <t>QZ243</t>
  </si>
  <si>
    <t>QZ244</t>
  </si>
  <si>
    <t>QZ24na</t>
  </si>
  <si>
    <t>QZ24UQP</t>
  </si>
  <si>
    <t>QZ24UQPleer</t>
  </si>
  <si>
    <t>QZ24BI</t>
  </si>
  <si>
    <t>QZ24UFT</t>
  </si>
  <si>
    <t>QZ251</t>
  </si>
  <si>
    <t>QZ252</t>
  </si>
  <si>
    <t>QZ253</t>
  </si>
  <si>
    <t>QZ254</t>
  </si>
  <si>
    <t>QZ25na</t>
  </si>
  <si>
    <t>QZ25UQP</t>
  </si>
  <si>
    <t>QZ25UQPleer</t>
  </si>
  <si>
    <t>QZ25BI</t>
  </si>
  <si>
    <t>QZ25UFT</t>
  </si>
  <si>
    <t>QZ2Datei</t>
  </si>
  <si>
    <t>QZ2FT</t>
  </si>
  <si>
    <t>QZ3VQP</t>
  </si>
  <si>
    <t>QZ31VQP</t>
  </si>
  <si>
    <t>QZ311</t>
  </si>
  <si>
    <t>QZ312</t>
  </si>
  <si>
    <t>QZ31Dat</t>
  </si>
  <si>
    <t>QZ31FT</t>
  </si>
  <si>
    <t>QZ31UQP</t>
  </si>
  <si>
    <t>QZ31UQPleer</t>
  </si>
  <si>
    <t>Qz31BI</t>
  </si>
  <si>
    <t>QZ31UFT</t>
  </si>
  <si>
    <t>QZ32VQP</t>
  </si>
  <si>
    <t>QZ321</t>
  </si>
  <si>
    <t>QZ322</t>
  </si>
  <si>
    <t>QZ32Dat</t>
  </si>
  <si>
    <t>QZ32FT</t>
  </si>
  <si>
    <t>QZ32UQP</t>
  </si>
  <si>
    <t>QZ32UQPleer</t>
  </si>
  <si>
    <t>QZ32BI</t>
  </si>
  <si>
    <t>QZ32UFT</t>
  </si>
  <si>
    <t>QZ33VQP</t>
  </si>
  <si>
    <t>QZ331</t>
  </si>
  <si>
    <t>QZ332</t>
  </si>
  <si>
    <t>QZ33Dat</t>
  </si>
  <si>
    <t>QZ33FT</t>
  </si>
  <si>
    <t>QZ33UQP</t>
  </si>
  <si>
    <t>QZ33UQPleer</t>
  </si>
  <si>
    <t>QZ33BI</t>
  </si>
  <si>
    <t>QZ33UFT</t>
  </si>
  <si>
    <t>QZ32Datum</t>
  </si>
  <si>
    <t>QZ34ASHSG</t>
  </si>
  <si>
    <t>QZ341</t>
  </si>
  <si>
    <t>QZ341na</t>
  </si>
  <si>
    <t>QZ342</t>
  </si>
  <si>
    <t>QZ342na</t>
  </si>
  <si>
    <t>QZ343</t>
  </si>
  <si>
    <t>QZ343na</t>
  </si>
  <si>
    <t>QZ344</t>
  </si>
  <si>
    <t>QZ344na</t>
  </si>
  <si>
    <t>QZ345</t>
  </si>
  <si>
    <t>QZ345na</t>
  </si>
  <si>
    <t>QZ346</t>
  </si>
  <si>
    <t>QZ346na</t>
  </si>
  <si>
    <t>QZ347</t>
  </si>
  <si>
    <t>QZ347na</t>
  </si>
  <si>
    <t>QZ34Dat</t>
  </si>
  <si>
    <t>QZ34FT</t>
  </si>
  <si>
    <t>QZ34UQP</t>
  </si>
  <si>
    <t>QZ34UQPleer</t>
  </si>
  <si>
    <t>QZ34BI</t>
  </si>
  <si>
    <t>QZ34UFT</t>
  </si>
  <si>
    <t>QZ35VQP</t>
  </si>
  <si>
    <t>QZ351</t>
  </si>
  <si>
    <t>QZ357</t>
  </si>
  <si>
    <t>QZ356</t>
  </si>
  <si>
    <t>QZ355</t>
  </si>
  <si>
    <t>QZ354</t>
  </si>
  <si>
    <t>QZ353</t>
  </si>
  <si>
    <t>QZ352</t>
  </si>
  <si>
    <t>QZ35Dat</t>
  </si>
  <si>
    <t>QZ35FT</t>
  </si>
  <si>
    <t>QZ35UQP</t>
  </si>
  <si>
    <t>QZ35UQPleer</t>
  </si>
  <si>
    <t>QZ35BI</t>
  </si>
  <si>
    <t>QZ35UFT</t>
  </si>
  <si>
    <t>QZ4VQP</t>
  </si>
  <si>
    <t>QZ41VQP</t>
  </si>
  <si>
    <t>QZ411</t>
  </si>
  <si>
    <t>QZ412</t>
  </si>
  <si>
    <t>QZ41Datum</t>
  </si>
  <si>
    <t>QZ41Dat</t>
  </si>
  <si>
    <t>QZ41FT</t>
  </si>
  <si>
    <t>QZ41UQPleer</t>
  </si>
  <si>
    <t>QZ41BI</t>
  </si>
  <si>
    <t>QZ41UFT</t>
  </si>
  <si>
    <t>QZ411UQP</t>
  </si>
  <si>
    <t>QZ411UQPleer</t>
  </si>
  <si>
    <t>QZ411BI</t>
  </si>
  <si>
    <t>QZ411UFT</t>
  </si>
  <si>
    <t>QZ412UQP</t>
  </si>
  <si>
    <t>QZ42VQP</t>
  </si>
  <si>
    <t>QZ421VQP</t>
  </si>
  <si>
    <t>QZ4211</t>
  </si>
  <si>
    <t>QZ422</t>
  </si>
  <si>
    <t>QZ4212</t>
  </si>
  <si>
    <t>QZ423</t>
  </si>
  <si>
    <t>QZ424</t>
  </si>
  <si>
    <t>QZ425</t>
  </si>
  <si>
    <t>QZ426</t>
  </si>
  <si>
    <t>QZ41Error</t>
  </si>
  <si>
    <t>QZ42FT</t>
  </si>
  <si>
    <t>QZ43VQP</t>
  </si>
  <si>
    <t>QZ422VQP</t>
  </si>
  <si>
    <t>QZ423VQP</t>
  </si>
  <si>
    <t>QZ425VQP</t>
  </si>
  <si>
    <t>QZ426VQP</t>
  </si>
  <si>
    <t>QZ421UQP</t>
  </si>
  <si>
    <t>QZ421UQPleer</t>
  </si>
  <si>
    <t>QZ421BI</t>
  </si>
  <si>
    <t>QZ421UFT</t>
  </si>
  <si>
    <t>QZ422UQP</t>
  </si>
  <si>
    <t>QZ422UQPleer</t>
  </si>
  <si>
    <t>QZ422BI</t>
  </si>
  <si>
    <t>QZ422UFT</t>
  </si>
  <si>
    <t>QZ423UQP</t>
  </si>
  <si>
    <t>QZ423UQPleer</t>
  </si>
  <si>
    <t>QZ423BI</t>
  </si>
  <si>
    <t>QZ423UFT</t>
  </si>
  <si>
    <t>QZ424UQP</t>
  </si>
  <si>
    <t>QZ424UQPleer</t>
  </si>
  <si>
    <t>QZ424BI</t>
  </si>
  <si>
    <t>QZ424UFT</t>
  </si>
  <si>
    <t>QZ425UQP</t>
  </si>
  <si>
    <t>QZ425UQPleer</t>
  </si>
  <si>
    <t>QZ425BI</t>
  </si>
  <si>
    <t>QZ425UFT</t>
  </si>
  <si>
    <t>QZ426UQP</t>
  </si>
  <si>
    <t>QZ426UQPleer</t>
  </si>
  <si>
    <t>QZ426BI</t>
  </si>
  <si>
    <t>QZ426UFT</t>
  </si>
  <si>
    <t>QZ431VQP</t>
  </si>
  <si>
    <t>QZ431</t>
  </si>
  <si>
    <t>QZ431Datum</t>
  </si>
  <si>
    <t>QZ431Dat</t>
  </si>
  <si>
    <t>QZ431UQP</t>
  </si>
  <si>
    <t>QZ431UQPleer</t>
  </si>
  <si>
    <t>QZ431BI</t>
  </si>
  <si>
    <t>QZ431UFT</t>
  </si>
  <si>
    <t>QZ431Error</t>
  </si>
  <si>
    <t>QZ432VQP</t>
  </si>
  <si>
    <t>QZ432</t>
  </si>
  <si>
    <t>QZ432Datum</t>
  </si>
  <si>
    <t>QZ432Dat</t>
  </si>
  <si>
    <t>QZ432UQP</t>
  </si>
  <si>
    <t>QZ432UQPleer</t>
  </si>
  <si>
    <t>QZ432BI</t>
  </si>
  <si>
    <t>QZ432UFT</t>
  </si>
  <si>
    <t>QZ432Error</t>
  </si>
  <si>
    <t>QZ43FT</t>
  </si>
  <si>
    <t>QZ5VQP</t>
  </si>
  <si>
    <t>QZ51VQP</t>
  </si>
  <si>
    <t>QZ511VQP</t>
  </si>
  <si>
    <t>QZ511</t>
  </si>
  <si>
    <t>QZ511UQP</t>
  </si>
  <si>
    <t>QZ511UQPleer</t>
  </si>
  <si>
    <t>QZ511BI</t>
  </si>
  <si>
    <t>QZ511UFT</t>
  </si>
  <si>
    <t>QZ512VQP</t>
  </si>
  <si>
    <t>QZ512</t>
  </si>
  <si>
    <t>QZ512UQP</t>
  </si>
  <si>
    <t>QZ512UQPleer</t>
  </si>
  <si>
    <t>QZ512BI</t>
  </si>
  <si>
    <t>QZ512UFT</t>
  </si>
  <si>
    <t>QZ513VQP</t>
  </si>
  <si>
    <t>QZ513</t>
  </si>
  <si>
    <t>QZ513UQP</t>
  </si>
  <si>
    <t>QZ513UQPleer</t>
  </si>
  <si>
    <t>QZ513BI</t>
  </si>
  <si>
    <t>QZ513UFT</t>
  </si>
  <si>
    <t>QZ514VQP</t>
  </si>
  <si>
    <t>QZ5141</t>
  </si>
  <si>
    <t>QZ5143</t>
  </si>
  <si>
    <t>QZ5142</t>
  </si>
  <si>
    <t>Qz514Datum</t>
  </si>
  <si>
    <t>QZ514Dat</t>
  </si>
  <si>
    <t>QZ51FT</t>
  </si>
  <si>
    <t>QZ514Error</t>
  </si>
  <si>
    <t>QZ514UQP</t>
  </si>
  <si>
    <t>QZ514UQPleer</t>
  </si>
  <si>
    <t>QZ514BI</t>
  </si>
  <si>
    <t>QZ514UFT</t>
  </si>
  <si>
    <t>QZ52VQP</t>
  </si>
  <si>
    <t>QZ521VQP</t>
  </si>
  <si>
    <t>QZ521</t>
  </si>
  <si>
    <t>Qz521Datum</t>
  </si>
  <si>
    <t>QZ521Dat</t>
  </si>
  <si>
    <t>QZ521UQP</t>
  </si>
  <si>
    <t>QZ521UQPleer</t>
  </si>
  <si>
    <t>QZ521BI</t>
  </si>
  <si>
    <t>QZ521UFT</t>
  </si>
  <si>
    <t>QZ522VQP</t>
  </si>
  <si>
    <t>QZ522</t>
  </si>
  <si>
    <t>Qz522Datum</t>
  </si>
  <si>
    <t>QZ522Dat</t>
  </si>
  <si>
    <t>QZ522UQP</t>
  </si>
  <si>
    <t>QZ522UQPleer</t>
  </si>
  <si>
    <t>QZ522BI</t>
  </si>
  <si>
    <t>QZ522UFT</t>
  </si>
  <si>
    <t>QZ523VQP</t>
  </si>
  <si>
    <t>QZ523</t>
  </si>
  <si>
    <t>Qz523Datum</t>
  </si>
  <si>
    <t>QZ523Dat</t>
  </si>
  <si>
    <t>QZ523UQP</t>
  </si>
  <si>
    <t>QZ523UQPleer</t>
  </si>
  <si>
    <t>QZ523BI</t>
  </si>
  <si>
    <t>QZ523UFT</t>
  </si>
  <si>
    <t>QZ52FT</t>
  </si>
  <si>
    <t>QZ6VQP</t>
  </si>
  <si>
    <t>QZ61</t>
  </si>
  <si>
    <t>QZ61na</t>
  </si>
  <si>
    <t>QZ61Datum</t>
  </si>
  <si>
    <t>QZ61Dat</t>
  </si>
  <si>
    <t>QZ61UQP</t>
  </si>
  <si>
    <t>QZ62</t>
  </si>
  <si>
    <t>QZ62na</t>
  </si>
  <si>
    <t>QZ62Datum</t>
  </si>
  <si>
    <t>QZ62Dat</t>
  </si>
  <si>
    <t>QZ62UQP</t>
  </si>
  <si>
    <t>QZ62UQPleer</t>
  </si>
  <si>
    <t>QZ62BI</t>
  </si>
  <si>
    <t>QZ62UFT</t>
  </si>
  <si>
    <t>QZ61UFT</t>
  </si>
  <si>
    <t>QZ61BI</t>
  </si>
  <si>
    <t>QZ61UQPleer</t>
  </si>
  <si>
    <t>QZ63</t>
  </si>
  <si>
    <t>QZ63na</t>
  </si>
  <si>
    <t>QZ63Datum</t>
  </si>
  <si>
    <t>QZ63Dat</t>
  </si>
  <si>
    <t>QZ63UQP</t>
  </si>
  <si>
    <t>QZ63UQPleer</t>
  </si>
  <si>
    <t>QZ63BI</t>
  </si>
  <si>
    <t>QZ63UFT</t>
  </si>
  <si>
    <t>QZ64</t>
  </si>
  <si>
    <t>QZ64na</t>
  </si>
  <si>
    <t>QZ64Datum</t>
  </si>
  <si>
    <t>QZ64Dat</t>
  </si>
  <si>
    <t>QZ64UQP</t>
  </si>
  <si>
    <t>QZ64UQPleer</t>
  </si>
  <si>
    <t>QZ64BI</t>
  </si>
  <si>
    <t>QZ64UFT</t>
  </si>
  <si>
    <t>QZ65</t>
  </si>
  <si>
    <t>QZ65na</t>
  </si>
  <si>
    <t>QZ65Datum</t>
  </si>
  <si>
    <t>QZ65Dat</t>
  </si>
  <si>
    <t>QZ65UQP</t>
  </si>
  <si>
    <t>QZ65UQPleer</t>
  </si>
  <si>
    <t>QZ65BI</t>
  </si>
  <si>
    <t>QZ65UFT</t>
  </si>
  <si>
    <t>QZ6FT</t>
  </si>
  <si>
    <t>QZ7VQP</t>
  </si>
  <si>
    <t>QZ71VQP</t>
  </si>
  <si>
    <t>QZ71</t>
  </si>
  <si>
    <t>QZ71UQP</t>
  </si>
  <si>
    <t>QZ71UQPleer</t>
  </si>
  <si>
    <t>QZ71BI</t>
  </si>
  <si>
    <t>QZ71UFT</t>
  </si>
  <si>
    <t>QZ72VQP</t>
  </si>
  <si>
    <t>QZ72UQP</t>
  </si>
  <si>
    <t>QZ72UQPleer</t>
  </si>
  <si>
    <t>QZ72BI</t>
  </si>
  <si>
    <t>QZ72UFT</t>
  </si>
  <si>
    <t>QZ721</t>
  </si>
  <si>
    <t>QZ722</t>
  </si>
  <si>
    <t>QZ73VQP</t>
  </si>
  <si>
    <t>QZ73</t>
  </si>
  <si>
    <t>QZ73UQP</t>
  </si>
  <si>
    <t>QZ73UQPleer</t>
  </si>
  <si>
    <t>QZ73BI</t>
  </si>
  <si>
    <t>QZ73UFT</t>
  </si>
  <si>
    <t>QZ74VQP</t>
  </si>
  <si>
    <t>QZ74</t>
  </si>
  <si>
    <t>QZ74UQP</t>
  </si>
  <si>
    <t>QZ74UQPleer</t>
  </si>
  <si>
    <t>QZ74BI</t>
  </si>
  <si>
    <t>QZ74UFT</t>
  </si>
  <si>
    <t>QZ7Datum</t>
  </si>
  <si>
    <t>QZ7Dat</t>
  </si>
  <si>
    <t>QZ7FT</t>
  </si>
  <si>
    <t>QZ8VQP</t>
  </si>
  <si>
    <t>QZ811VQP</t>
  </si>
  <si>
    <t>QZ811</t>
  </si>
  <si>
    <t>QZ811Dat</t>
  </si>
  <si>
    <t>QZ811FT</t>
  </si>
  <si>
    <t>QZ811UQP</t>
  </si>
  <si>
    <t>QZ811UQPleer</t>
  </si>
  <si>
    <t>QZ811BI</t>
  </si>
  <si>
    <t>QZ811UFT</t>
  </si>
  <si>
    <t>QZ812VQP</t>
  </si>
  <si>
    <t>QZ8121</t>
  </si>
  <si>
    <t>QZ8122</t>
  </si>
  <si>
    <t>QZ812UQP</t>
  </si>
  <si>
    <t>QZ812UQPleer</t>
  </si>
  <si>
    <t>QZ812BI</t>
  </si>
  <si>
    <t>QZ812UFT</t>
  </si>
  <si>
    <t>QZ813VQP</t>
  </si>
  <si>
    <t>QZ8131</t>
  </si>
  <si>
    <t>QZ8132</t>
  </si>
  <si>
    <t>QZ813UQP</t>
  </si>
  <si>
    <t>QZ813UQPleer</t>
  </si>
  <si>
    <t>QZ813BI</t>
  </si>
  <si>
    <t>QZ813UFT</t>
  </si>
  <si>
    <t>QZ813Dat</t>
  </si>
  <si>
    <t>QZ813FT</t>
  </si>
  <si>
    <t>QZ82VQP</t>
  </si>
  <si>
    <t>QZ821VQP</t>
  </si>
  <si>
    <t>QZ821</t>
  </si>
  <si>
    <t>QZ821UQPleer</t>
  </si>
  <si>
    <t>QZ821BI</t>
  </si>
  <si>
    <t>QZ821UFT</t>
  </si>
  <si>
    <t>QZ822VQP</t>
  </si>
  <si>
    <t>QZ822</t>
  </si>
  <si>
    <t>QZ822UQP</t>
  </si>
  <si>
    <t>QZ822UQPleer</t>
  </si>
  <si>
    <t>QZ822BI</t>
  </si>
  <si>
    <t>QZ822UFT</t>
  </si>
  <si>
    <t>QZ821UQP</t>
  </si>
  <si>
    <t>QZ823VQP</t>
  </si>
  <si>
    <t>QZ823</t>
  </si>
  <si>
    <t>QZ823UQP</t>
  </si>
  <si>
    <t>QZ823UQPleer</t>
  </si>
  <si>
    <t>QZ823BI</t>
  </si>
  <si>
    <t>QZ823UFT</t>
  </si>
  <si>
    <t>QZ824VQP</t>
  </si>
  <si>
    <t>QZ824UQP</t>
  </si>
  <si>
    <t>QZ824UQPleer</t>
  </si>
  <si>
    <t>QZ824BI</t>
  </si>
  <si>
    <t>QZ824UFT</t>
  </si>
  <si>
    <t>QZ8241</t>
  </si>
  <si>
    <t>QZ8242</t>
  </si>
  <si>
    <t>QZ8243</t>
  </si>
  <si>
    <t>QZ8244</t>
  </si>
  <si>
    <t>QZ8245</t>
  </si>
  <si>
    <t>QZ8246</t>
  </si>
  <si>
    <t>QZ824FT</t>
  </si>
  <si>
    <t>QZ9VQP</t>
  </si>
  <si>
    <t>QZ911VQP</t>
  </si>
  <si>
    <t>QZ9111</t>
  </si>
  <si>
    <t>QZ9112</t>
  </si>
  <si>
    <t>QZ911UQP</t>
  </si>
  <si>
    <t>QZ911UQPleer</t>
  </si>
  <si>
    <t>QZ911BI</t>
  </si>
  <si>
    <t>QZ911UFT</t>
  </si>
  <si>
    <t>QZ912VQP</t>
  </si>
  <si>
    <t>QZ912</t>
  </si>
  <si>
    <t>QZ912UQP</t>
  </si>
  <si>
    <t>QZ912UQPleer</t>
  </si>
  <si>
    <t>QZ912BI</t>
  </si>
  <si>
    <t>QZ912UFT</t>
  </si>
  <si>
    <t>QZ913VQP</t>
  </si>
  <si>
    <t>QZ9131</t>
  </si>
  <si>
    <t>QZ9132</t>
  </si>
  <si>
    <t>QZ9133</t>
  </si>
  <si>
    <t>QZ9134</t>
  </si>
  <si>
    <t>QZ9135</t>
  </si>
  <si>
    <t>QZ9136</t>
  </si>
  <si>
    <t>QZ913UQP</t>
  </si>
  <si>
    <t>QZ913UQPleer</t>
  </si>
  <si>
    <t>QZ913BI</t>
  </si>
  <si>
    <t>QZ913UFT</t>
  </si>
  <si>
    <t>QZ921VQP</t>
  </si>
  <si>
    <t>QZ9211Dat</t>
  </si>
  <si>
    <t>QZ9211FT</t>
  </si>
  <si>
    <t>QZ9212Dat</t>
  </si>
  <si>
    <t>QZ9212FT</t>
  </si>
  <si>
    <t>QZ9213Dat</t>
  </si>
  <si>
    <t>QZ9213FT</t>
  </si>
  <si>
    <t>QZ9214Dat</t>
  </si>
  <si>
    <t>QZ9214FT</t>
  </si>
  <si>
    <t>QZ921UQP</t>
  </si>
  <si>
    <t>QZ921UQPleer</t>
  </si>
  <si>
    <t>QZ921BI</t>
  </si>
  <si>
    <t>QZ921UFT</t>
  </si>
  <si>
    <t>QZ922VQP</t>
  </si>
  <si>
    <t>QZ922</t>
  </si>
  <si>
    <t>QZ922Dat</t>
  </si>
  <si>
    <t>QZ922FT</t>
  </si>
  <si>
    <t>QZ922UQP</t>
  </si>
  <si>
    <t>QZ922UQPleer</t>
  </si>
  <si>
    <t>QZ922BI</t>
  </si>
  <si>
    <t>QZ922UFT</t>
  </si>
  <si>
    <t>QZ931VQP</t>
  </si>
  <si>
    <t>QZ931</t>
  </si>
  <si>
    <t>QZ931Dat</t>
  </si>
  <si>
    <t>QZ931FT</t>
  </si>
  <si>
    <t>QZ931UQP</t>
  </si>
  <si>
    <t>QZ931UQPleer</t>
  </si>
  <si>
    <t>QZ931BI</t>
  </si>
  <si>
    <t>QZ931UFT</t>
  </si>
  <si>
    <t>QZ932VQP</t>
  </si>
  <si>
    <t>QZ9321</t>
  </si>
  <si>
    <t>QZ9322</t>
  </si>
  <si>
    <t>QZ9323</t>
  </si>
  <si>
    <t>QZ9324</t>
  </si>
  <si>
    <t>QZ9325</t>
  </si>
  <si>
    <t>QZ9326</t>
  </si>
  <si>
    <t>QZ9321Exp</t>
  </si>
  <si>
    <t>QZ9321andere</t>
  </si>
  <si>
    <t>QZ932Betten</t>
  </si>
  <si>
    <t>QZ9322Exp</t>
  </si>
  <si>
    <t>QZ9322andere</t>
  </si>
  <si>
    <t>QZ9323Exp</t>
  </si>
  <si>
    <t>QZ9323andere</t>
  </si>
  <si>
    <t>QZ9324Exp</t>
  </si>
  <si>
    <t>QZ9324andere</t>
  </si>
  <si>
    <t>QZ9325Exp</t>
  </si>
  <si>
    <t>QZ9325andere</t>
  </si>
  <si>
    <t>QZ9326Exp</t>
  </si>
  <si>
    <t>QZ9326andere</t>
  </si>
  <si>
    <t>QZ932FT</t>
  </si>
  <si>
    <t>QZ932UQP</t>
  </si>
  <si>
    <t>QZ932UQPleer</t>
  </si>
  <si>
    <t>QZ932BI</t>
  </si>
  <si>
    <t>QZ932UFT</t>
  </si>
  <si>
    <t>QZ933VQP</t>
  </si>
  <si>
    <t>QZ933</t>
  </si>
  <si>
    <t>QZ933FT</t>
  </si>
  <si>
    <t>QZ933UQP</t>
  </si>
  <si>
    <t>QZ933UQPleer</t>
  </si>
  <si>
    <t>QZ933BI</t>
  </si>
  <si>
    <t>QZ933UFT</t>
  </si>
  <si>
    <t>QZ934</t>
  </si>
  <si>
    <t>QZ934FT</t>
  </si>
  <si>
    <t>QZ934UQP</t>
  </si>
  <si>
    <t>QZ934UQPleer</t>
  </si>
  <si>
    <t>QZ934BI</t>
  </si>
  <si>
    <t>QZ934UFT</t>
  </si>
  <si>
    <t>QZ934VQP</t>
  </si>
  <si>
    <t>QZ935VQP</t>
  </si>
  <si>
    <t>QZ935</t>
  </si>
  <si>
    <t>QZ935FT</t>
  </si>
  <si>
    <t>QZ935UQP</t>
  </si>
  <si>
    <t>QZ935UQPleer</t>
  </si>
  <si>
    <t>QZ935BI</t>
  </si>
  <si>
    <t>QZ935UFT</t>
  </si>
  <si>
    <t>QZ936VQP</t>
  </si>
  <si>
    <t>QZ9361FT</t>
  </si>
  <si>
    <t>QZ9361</t>
  </si>
  <si>
    <t>QZ9362</t>
  </si>
  <si>
    <t>QZ9363</t>
  </si>
  <si>
    <t>QZ9364</t>
  </si>
  <si>
    <t>QZ9365</t>
  </si>
  <si>
    <t>QZ9366</t>
  </si>
  <si>
    <t>QZ9367</t>
  </si>
  <si>
    <t>QZ9368</t>
  </si>
  <si>
    <t>QZ9369</t>
  </si>
  <si>
    <t>QZ93610</t>
  </si>
  <si>
    <t>QZ93611</t>
  </si>
  <si>
    <t>QZ93612</t>
  </si>
  <si>
    <t>QZ9362FT</t>
  </si>
  <si>
    <t>QZ9363FT</t>
  </si>
  <si>
    <t>QZ9364FT</t>
  </si>
  <si>
    <t>QZ9365FT</t>
  </si>
  <si>
    <t>QZ9366FT</t>
  </si>
  <si>
    <t>QZ9367FT</t>
  </si>
  <si>
    <t>QZ9368FT</t>
  </si>
  <si>
    <t>QZ9369FT</t>
  </si>
  <si>
    <t>QZ93610FT</t>
  </si>
  <si>
    <t>QZ93611FT</t>
  </si>
  <si>
    <t>QZ93612FT</t>
  </si>
  <si>
    <t>QZ936FT</t>
  </si>
  <si>
    <t>QZ936UQP</t>
  </si>
  <si>
    <t>QZ936UQPleer</t>
  </si>
  <si>
    <t>QZ936BI</t>
  </si>
  <si>
    <t>QZ936UFT</t>
  </si>
  <si>
    <t>QZ937VQP</t>
  </si>
  <si>
    <t>QZ9371i</t>
  </si>
  <si>
    <t>QZ9371e</t>
  </si>
  <si>
    <t>QZ9372i</t>
  </si>
  <si>
    <t>QZ9372e</t>
  </si>
  <si>
    <t>QZ9373i</t>
  </si>
  <si>
    <t>QZ9373e</t>
  </si>
  <si>
    <t>QZ9374i</t>
  </si>
  <si>
    <t>QZ9374e</t>
  </si>
  <si>
    <t>QZ9375i</t>
  </si>
  <si>
    <t>QZ9375e</t>
  </si>
  <si>
    <t>QZ9376i</t>
  </si>
  <si>
    <t>QZ9376e</t>
  </si>
  <si>
    <t>QZ9371VZ</t>
  </si>
  <si>
    <t>QZ9372VZ</t>
  </si>
  <si>
    <t>QZ9373VZ</t>
  </si>
  <si>
    <t>QZ9374VZ</t>
  </si>
  <si>
    <t>QZ9375VZ</t>
  </si>
  <si>
    <t>QZ9376VZ</t>
  </si>
  <si>
    <t>QZ9371leer</t>
  </si>
  <si>
    <t>QZ9372leer</t>
  </si>
  <si>
    <t>QZ9373leer</t>
  </si>
  <si>
    <t>QZ9374leer</t>
  </si>
  <si>
    <t>QZ9375leer</t>
  </si>
  <si>
    <t>QZ9376leer</t>
  </si>
  <si>
    <t>QZ937FT</t>
  </si>
  <si>
    <t>QZ937UQP</t>
  </si>
  <si>
    <t>QZ937UQPleer</t>
  </si>
  <si>
    <t>QZ937UFT</t>
  </si>
  <si>
    <t>QZ937BI</t>
  </si>
  <si>
    <t>QZ94VQP</t>
  </si>
  <si>
    <t>QZ941</t>
  </si>
  <si>
    <t>QZ942</t>
  </si>
  <si>
    <t>QZ943</t>
  </si>
  <si>
    <t>QZ944</t>
  </si>
  <si>
    <t>QZ945</t>
  </si>
  <si>
    <t>QZ946</t>
  </si>
  <si>
    <t>QZ947</t>
  </si>
  <si>
    <t>QZ948</t>
  </si>
  <si>
    <t>QZ949</t>
  </si>
  <si>
    <t>QZ9410</t>
  </si>
  <si>
    <t>QZ94FT</t>
  </si>
  <si>
    <t>QZ94UQP</t>
  </si>
  <si>
    <t>QZ94UQPleer</t>
  </si>
  <si>
    <t>QZ94BI</t>
  </si>
  <si>
    <t>QZ94UFT</t>
  </si>
  <si>
    <t>QZ10111</t>
  </si>
  <si>
    <t>QZ10112</t>
  </si>
  <si>
    <t>QZ1011Dat</t>
  </si>
  <si>
    <t>QZ1011FT</t>
  </si>
  <si>
    <t>QZ1011VQP</t>
  </si>
  <si>
    <t>QZ1011UQP</t>
  </si>
  <si>
    <t>QZ1011UQPleer</t>
  </si>
  <si>
    <t>QZ1011BI</t>
  </si>
  <si>
    <t>QZ1011UFT</t>
  </si>
  <si>
    <t>QZ1012VQP</t>
  </si>
  <si>
    <t>QZ10121</t>
  </si>
  <si>
    <t>QZ10122</t>
  </si>
  <si>
    <t>QZ10123</t>
  </si>
  <si>
    <t>QZ10124</t>
  </si>
  <si>
    <t>QZ1012Ist</t>
  </si>
  <si>
    <t>QZ1012Soll</t>
  </si>
  <si>
    <t>QZ1012FT</t>
  </si>
  <si>
    <t>QZ1012UQP</t>
  </si>
  <si>
    <t>QZ1012UQPleer</t>
  </si>
  <si>
    <t>QZ1012BI</t>
  </si>
  <si>
    <t>QZ1012UFT</t>
  </si>
  <si>
    <t>QZ1012Sleer</t>
  </si>
  <si>
    <t>QZ1013VQP</t>
  </si>
  <si>
    <t>QZ10131</t>
  </si>
  <si>
    <t>QZ10132</t>
  </si>
  <si>
    <t>QZ1013Soll</t>
  </si>
  <si>
    <t>QZ1013Sleer</t>
  </si>
  <si>
    <t>QZ1013Ist</t>
  </si>
  <si>
    <t>QZ1012Istleer</t>
  </si>
  <si>
    <t>QZ1013Istleer</t>
  </si>
  <si>
    <t>QZ1014VQP</t>
  </si>
  <si>
    <t>QZ10141</t>
  </si>
  <si>
    <t>QZ1014Soll</t>
  </si>
  <si>
    <t>QZ1014Sleer</t>
  </si>
  <si>
    <t>QZ1014Ist</t>
  </si>
  <si>
    <t>QZ1014Istleer</t>
  </si>
  <si>
    <t>QZ1014FT</t>
  </si>
  <si>
    <t>QZ1014UQP</t>
  </si>
  <si>
    <t>QZ1014UQPleer</t>
  </si>
  <si>
    <t>QZ1014BI</t>
  </si>
  <si>
    <t>QZ1014UFT</t>
  </si>
  <si>
    <t>QZ1013UFT</t>
  </si>
  <si>
    <t>QZ1013BI</t>
  </si>
  <si>
    <t>QZ1013UQPleer</t>
  </si>
  <si>
    <t>QZ1013UQP</t>
  </si>
  <si>
    <t>QZ1013FT</t>
  </si>
  <si>
    <t>QZ1015VQP</t>
  </si>
  <si>
    <t>QZ10151</t>
  </si>
  <si>
    <t>QZ10152</t>
  </si>
  <si>
    <t>QZ1015Soll</t>
  </si>
  <si>
    <t>QZ1015Sleer</t>
  </si>
  <si>
    <t>QZ1015Ist</t>
  </si>
  <si>
    <t>QZ1015Istleer</t>
  </si>
  <si>
    <t>QZ1015FT</t>
  </si>
  <si>
    <t>QZ1015UQP</t>
  </si>
  <si>
    <t>QZ1015UQPleer</t>
  </si>
  <si>
    <t>QZ1015BI</t>
  </si>
  <si>
    <t>QZ1015UFT</t>
  </si>
  <si>
    <t>QZ1021QVP</t>
  </si>
  <si>
    <t>QZ1021</t>
  </si>
  <si>
    <t>QZ1021Dat</t>
  </si>
  <si>
    <t>QZ1021FT</t>
  </si>
  <si>
    <t>QZ1021UQP</t>
  </si>
  <si>
    <t>QZ1021UQPleer</t>
  </si>
  <si>
    <t>QZ1021BI</t>
  </si>
  <si>
    <t>QZ1021UFT</t>
  </si>
  <si>
    <t>QZ1022QVP</t>
  </si>
  <si>
    <t>QZ1022FT</t>
  </si>
  <si>
    <t>QZ1022Datum</t>
  </si>
  <si>
    <t>QZ1022UQP</t>
  </si>
  <si>
    <t>QZ1022UQPleer</t>
  </si>
  <si>
    <t>QZ1022BI</t>
  </si>
  <si>
    <t>QZ1022UFT</t>
  </si>
  <si>
    <t>QZ424VQP</t>
  </si>
  <si>
    <t>mre-netz@ukbonn.de</t>
  </si>
  <si>
    <t xml:space="preserve">Sehr geehrte Damen und Herren,
diese Datei dient der elektronischen Erfassung der Selbstauskunft für das Qualitätssiegel für Krankenhäuser 2020.
Sie bildet inhaltlich das bereits veröffentlichte Dokument „Qualitätsziele mit Erläuterungen“ (MS Word-Dokument) ab. Durch die Nutzung der Auswahl-/Eingabefelder kann eine Selbstbeurteilung und Vorschlag der erreichbaren Qualitätspunkten (QP) automatisch erfolgen.
Die verbindliche Vergabe von QP erfolgt durch die MRE-Koordinationsstelle anhand Ihrer Angaben und eingesandten Dokumente. Qualitätsziele, die durch Ihr betreuendes Gesundheitsamt im Rahmen einer Begehung (grau hinterlegt) bewertet werden, sind im „Formular Selbstauskunft“ ebenfalls enthalten. Die abschließende Vergabe von Qualitätspunkten wird in diesem Fall vom jeweiligen Gesundheitsamt vorgenommen.
Für Ihre Angaben stehen Ihnen Auswahlfelder, Freitextfelder und die Möglichkeit eines Dateianhangs zur Verfügung.
Freitextfelder dienen Ihren Erläuterungen und Hervorhebungen von Besonderheiten sowie der Fundstellenzitation in Dokumenten.
Sofern für ein QZ Dokumente eingereicht/angefordert werden, verfahren Sie bitte wie folgt:
• Dateiname(n) in Feld "Dateianhang" eintragen [z.B. Hygieneplan.pdf]
• Fundstelle(n) im Freitextfeld eindeutig bezeichnen [z.B. Seite 4 Zeile 9-20 Hygieneplan.pdf]
• Datei(en) mitsamt Datei „Formular Selbstauskunft“ elektronisch versenden
   (Dokumentenübersicht s.u.) [mre-netz@ukbonn.de]
Die fachliche Bewertung der übermittelten Angaben folgt dem Prinzip der Vollständigkeit und Plausibilität, bei unklaren Angaben wird Rücksprache mit dem u.g. Ansprechpartner des Krankenhauses angestrebt.
Für Fragen stehen wir Ihnen gerne zur Verfügung.
Vielen Dank.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</si>
</sst>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00"/>
  </numFmts>
  <fonts count="1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sz val="11"/>
      <name val="Calibri"/>
      <family val="2"/>
      <scheme val="minor"/>
    </font>
    <font>
      <b/>
      <sz val="9"/>
      <color indexed="81"/>
      <name val="Tahoma"/>
      <family val="2"/>
    </font>
    <font>
      <sz val="9"/>
      <color indexed="81"/>
      <name val="Tahoma"/>
      <family val="2"/>
    </font>
    <font>
      <sz val="9"/>
      <color indexed="81"/>
      <name val="Segoe UI"/>
      <family val="2"/>
    </font>
    <font>
      <b/>
      <sz val="9"/>
      <color indexed="81"/>
      <name val="Segoe UI"/>
      <family val="2"/>
    </font>
    <font>
      <sz val="8"/>
      <color rgb="FF000000"/>
      <name val="Segoe UI"/>
      <family val="2"/>
    </font>
    <font>
      <i/>
      <sz val="11"/>
      <color theme="1"/>
      <name val="Calibri"/>
      <family val="2"/>
      <scheme val="minor"/>
    </font>
    <font>
      <sz val="8"/>
      <color rgb="FF000000"/>
      <name val="Tahoma"/>
      <family val="2"/>
    </font>
    <font>
      <sz val="11"/>
      <color rgb="FFFF0000"/>
      <name val="Calibri"/>
      <family val="2"/>
      <scheme val="minor"/>
    </font>
    <font>
      <i/>
      <sz val="11"/>
      <name val="Calibri"/>
      <family val="2"/>
      <scheme val="minor"/>
    </font>
    <font>
      <sz val="10"/>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style="thick">
        <color auto="1"/>
      </right>
      <top style="thick">
        <color auto="1"/>
      </top>
      <bottom style="thick">
        <color auto="1"/>
      </bottom>
      <diagonal/>
    </border>
    <border>
      <left/>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76">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1" fillId="0" borderId="4" xfId="0" applyFont="1" applyBorder="1"/>
    <xf numFmtId="0" fontId="0" fillId="0" borderId="5" xfId="0" applyBorder="1"/>
    <xf numFmtId="0" fontId="4" fillId="0" borderId="5" xfId="0" applyFont="1" applyBorder="1"/>
    <xf numFmtId="0" fontId="1" fillId="0" borderId="6" xfId="0" applyFont="1" applyBorder="1"/>
    <xf numFmtId="0" fontId="1" fillId="0" borderId="7" xfId="0" applyFont="1" applyBorder="1"/>
    <xf numFmtId="0" fontId="0" fillId="0" borderId="10" xfId="0" applyBorder="1"/>
    <xf numFmtId="49" fontId="0" fillId="0" borderId="0" xfId="0" applyNumberFormat="1"/>
    <xf numFmtId="0" fontId="0" fillId="0" borderId="0" xfId="0" applyAlignment="1">
      <alignment vertical="top" wrapText="1"/>
    </xf>
    <xf numFmtId="49" fontId="0" fillId="0" borderId="9" xfId="0" applyNumberFormat="1" applyBorder="1"/>
    <xf numFmtId="0" fontId="0" fillId="0" borderId="9" xfId="0" applyBorder="1"/>
    <xf numFmtId="49" fontId="0" fillId="0" borderId="11" xfId="0" applyNumberFormat="1" applyBorder="1"/>
    <xf numFmtId="0" fontId="0" fillId="0" borderId="11" xfId="0" applyBorder="1"/>
    <xf numFmtId="0" fontId="0" fillId="2" borderId="0" xfId="0" applyFill="1"/>
    <xf numFmtId="0" fontId="3" fillId="0" borderId="0" xfId="1"/>
    <xf numFmtId="0" fontId="0" fillId="0" borderId="0" xfId="0" applyBorder="1" applyAlignment="1">
      <alignment horizontal="center"/>
    </xf>
    <xf numFmtId="0" fontId="0" fillId="0" borderId="0" xfId="0" applyBorder="1" applyAlignment="1">
      <alignment horizontal="center" wrapText="1"/>
    </xf>
    <xf numFmtId="0" fontId="0" fillId="0" borderId="12" xfId="0" applyBorder="1"/>
    <xf numFmtId="0" fontId="0" fillId="0" borderId="0" xfId="0" applyNumberFormat="1"/>
    <xf numFmtId="0" fontId="0" fillId="0" borderId="0" xfId="0" applyBorder="1" applyAlignment="1">
      <alignment wrapText="1"/>
    </xf>
    <xf numFmtId="0" fontId="0" fillId="0" borderId="0" xfId="0" applyFill="1"/>
    <xf numFmtId="0" fontId="10" fillId="0" borderId="0" xfId="0" applyFont="1"/>
    <xf numFmtId="0" fontId="2" fillId="0" borderId="0" xfId="0" applyFont="1"/>
    <xf numFmtId="0" fontId="1" fillId="0" borderId="0" xfId="0" applyFont="1"/>
    <xf numFmtId="0" fontId="0" fillId="0" borderId="0" xfId="0" applyAlignment="1">
      <alignment wrapText="1"/>
    </xf>
    <xf numFmtId="0" fontId="0" fillId="0" borderId="18" xfId="0" applyBorder="1" applyAlignment="1" applyProtection="1">
      <alignment wrapText="1"/>
      <protection locked="0"/>
    </xf>
    <xf numFmtId="0" fontId="0" fillId="0" borderId="0" xfId="0" applyAlignment="1">
      <alignment horizontal="left"/>
    </xf>
    <xf numFmtId="14" fontId="0" fillId="0" borderId="0" xfId="0" applyNumberFormat="1"/>
    <xf numFmtId="0" fontId="12" fillId="0" borderId="0" xfId="0" applyFont="1"/>
    <xf numFmtId="0" fontId="12" fillId="0" borderId="0" xfId="0" applyFont="1" applyFill="1"/>
    <xf numFmtId="0" fontId="0" fillId="0" borderId="0" xfId="0" applyNumberFormat="1" applyBorder="1"/>
    <xf numFmtId="0" fontId="0" fillId="0" borderId="11" xfId="0" applyBorder="1" applyAlignment="1"/>
    <xf numFmtId="0" fontId="0" fillId="0" borderId="0" xfId="0" applyProtection="1">
      <protection locked="0"/>
    </xf>
    <xf numFmtId="0" fontId="0" fillId="0" borderId="0" xfId="0" applyBorder="1" applyAlignment="1">
      <alignment horizontal="left" wrapText="1"/>
    </xf>
    <xf numFmtId="0" fontId="0" fillId="0" borderId="0" xfId="0" applyFill="1" applyBorder="1"/>
    <xf numFmtId="0" fontId="0" fillId="0" borderId="0" xfId="0" applyBorder="1" applyAlignment="1">
      <alignment horizontal="left"/>
    </xf>
    <xf numFmtId="49" fontId="0" fillId="0" borderId="19" xfId="0" applyNumberFormat="1" applyBorder="1"/>
    <xf numFmtId="0" fontId="0" fillId="0" borderId="19" xfId="0" applyBorder="1"/>
    <xf numFmtId="49" fontId="0" fillId="0" borderId="0" xfId="0" applyNumberFormat="1" applyFill="1"/>
    <xf numFmtId="0" fontId="0" fillId="0" borderId="12" xfId="0" applyFill="1" applyBorder="1"/>
    <xf numFmtId="2" fontId="0" fillId="3" borderId="0" xfId="0" applyNumberFormat="1" applyFill="1"/>
    <xf numFmtId="0" fontId="0" fillId="3" borderId="0" xfId="0" applyFill="1"/>
    <xf numFmtId="0" fontId="0" fillId="0" borderId="0" xfId="0" applyBorder="1" applyAlignment="1">
      <alignment horizontal="right"/>
    </xf>
    <xf numFmtId="0" fontId="10" fillId="0" borderId="0" xfId="0" applyFont="1" applyBorder="1"/>
    <xf numFmtId="49" fontId="0" fillId="0" borderId="19" xfId="0" applyNumberFormat="1" applyFill="1" applyBorder="1"/>
    <xf numFmtId="0" fontId="13" fillId="0" borderId="0" xfId="0" applyFont="1"/>
    <xf numFmtId="0" fontId="1" fillId="0" borderId="0" xfId="0" applyFont="1" applyBorder="1"/>
    <xf numFmtId="0" fontId="0" fillId="0" borderId="19" xfId="0" applyFill="1" applyBorder="1"/>
    <xf numFmtId="49" fontId="0" fillId="0" borderId="0" xfId="0" applyNumberFormat="1" applyBorder="1"/>
    <xf numFmtId="0" fontId="10" fillId="0" borderId="0" xfId="0" applyFont="1" applyFill="1"/>
    <xf numFmtId="0" fontId="0" fillId="0" borderId="0" xfId="0" applyAlignment="1"/>
    <xf numFmtId="0" fontId="0" fillId="0" borderId="11" xfId="0" applyFill="1" applyBorder="1"/>
    <xf numFmtId="49" fontId="0" fillId="0" borderId="11" xfId="0" applyNumberFormat="1" applyBorder="1" applyAlignment="1">
      <alignment horizontal="right"/>
    </xf>
    <xf numFmtId="0" fontId="0" fillId="0" borderId="0" xfId="0" applyBorder="1" applyAlignment="1"/>
    <xf numFmtId="49" fontId="1" fillId="0" borderId="0" xfId="0" applyNumberFormat="1" applyFont="1" applyBorder="1"/>
    <xf numFmtId="0" fontId="14" fillId="0" borderId="11" xfId="0" applyFont="1" applyBorder="1"/>
    <xf numFmtId="0" fontId="0" fillId="0" borderId="0" xfId="0" applyBorder="1" applyAlignment="1">
      <alignment vertical="top"/>
    </xf>
    <xf numFmtId="0" fontId="0" fillId="0" borderId="11" xfId="0" applyBorder="1" applyAlignment="1">
      <alignment wrapText="1"/>
    </xf>
    <xf numFmtId="49" fontId="0" fillId="0" borderId="0" xfId="0" applyNumberFormat="1" applyFill="1" applyBorder="1"/>
    <xf numFmtId="0" fontId="0" fillId="0" borderId="0" xfId="0" applyAlignment="1">
      <alignment vertical="center" textRotation="90"/>
    </xf>
    <xf numFmtId="49" fontId="0" fillId="4" borderId="0" xfId="0" applyNumberFormat="1" applyFill="1"/>
    <xf numFmtId="49" fontId="0" fillId="5" borderId="0" xfId="0" applyNumberFormat="1" applyFill="1"/>
    <xf numFmtId="49" fontId="0" fillId="6" borderId="0" xfId="0" applyNumberFormat="1" applyFill="1"/>
    <xf numFmtId="0" fontId="0" fillId="3" borderId="11" xfId="0" applyFill="1" applyBorder="1"/>
    <xf numFmtId="49" fontId="0" fillId="3" borderId="11" xfId="0" applyNumberFormat="1" applyFill="1" applyBorder="1"/>
    <xf numFmtId="49" fontId="0" fillId="3" borderId="0" xfId="0" applyNumberFormat="1" applyFill="1"/>
    <xf numFmtId="0" fontId="0" fillId="0" borderId="12" xfId="0" applyBorder="1" applyProtection="1">
      <protection locked="0"/>
    </xf>
    <xf numFmtId="14" fontId="0" fillId="0" borderId="12" xfId="0" applyNumberFormat="1" applyBorder="1" applyProtection="1">
      <protection locked="0"/>
    </xf>
    <xf numFmtId="0" fontId="0" fillId="0" borderId="0" xfId="0" applyFill="1" applyProtection="1">
      <protection locked="0"/>
    </xf>
    <xf numFmtId="0" fontId="0" fillId="0" borderId="18" xfId="0" applyBorder="1" applyProtection="1">
      <protection locked="0"/>
    </xf>
    <xf numFmtId="0" fontId="0" fillId="0" borderId="12" xfId="0" applyFill="1" applyBorder="1" applyProtection="1">
      <protection locked="0"/>
    </xf>
    <xf numFmtId="14" fontId="0" fillId="0" borderId="17" xfId="0" applyNumberFormat="1" applyBorder="1" applyProtection="1">
      <protection locked="0"/>
    </xf>
    <xf numFmtId="14" fontId="0" fillId="0" borderId="16" xfId="0" applyNumberFormat="1" applyBorder="1" applyProtection="1">
      <protection locked="0"/>
    </xf>
    <xf numFmtId="164" fontId="0" fillId="0" borderId="12" xfId="0" applyNumberFormat="1" applyBorder="1" applyProtection="1">
      <protection locked="0"/>
    </xf>
    <xf numFmtId="0" fontId="1" fillId="0" borderId="0" xfId="0" applyFont="1" applyFill="1" applyBorder="1" applyAlignment="1">
      <alignment wrapText="1"/>
    </xf>
    <xf numFmtId="0" fontId="1" fillId="0" borderId="5" xfId="0" applyFont="1" applyFill="1" applyBorder="1" applyAlignment="1">
      <alignment wrapText="1"/>
    </xf>
    <xf numFmtId="0" fontId="3" fillId="0" borderId="4" xfId="1" applyFill="1" applyBorder="1"/>
    <xf numFmtId="0" fontId="12" fillId="0" borderId="5" xfId="0" applyFont="1" applyBorder="1"/>
    <xf numFmtId="0" fontId="0" fillId="0" borderId="4"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Fill="1" applyBorder="1" applyAlignment="1"/>
    <xf numFmtId="0" fontId="0" fillId="7" borderId="0" xfId="0" applyFill="1"/>
    <xf numFmtId="164" fontId="0" fillId="0" borderId="13" xfId="0" applyNumberFormat="1" applyBorder="1" applyAlignment="1" applyProtection="1">
      <alignment horizontal="left"/>
      <protection locked="0"/>
    </xf>
    <xf numFmtId="164" fontId="0" fillId="0" borderId="14" xfId="0" applyNumberFormat="1" applyBorder="1" applyAlignment="1" applyProtection="1">
      <alignment horizontal="left"/>
      <protection locked="0"/>
    </xf>
    <xf numFmtId="164" fontId="0" fillId="0" borderId="15" xfId="0" applyNumberFormat="1" applyBorder="1" applyAlignment="1" applyProtection="1">
      <alignment horizontal="left"/>
      <protection locked="0"/>
    </xf>
    <xf numFmtId="0" fontId="0" fillId="8" borderId="0" xfId="0" applyFill="1" applyProtection="1">
      <protection locked="0"/>
    </xf>
    <xf numFmtId="0" fontId="0" fillId="9" borderId="0" xfId="0" applyFill="1"/>
    <xf numFmtId="0" fontId="1" fillId="0" borderId="0" xfId="0" applyFont="1" applyProtection="1">
      <protection locked="0"/>
    </xf>
    <xf numFmtId="165" fontId="0" fillId="0" borderId="12" xfId="0" applyNumberFormat="1" applyBorder="1" applyProtection="1">
      <protection locked="0"/>
    </xf>
    <xf numFmtId="0" fontId="0" fillId="0" borderId="9" xfId="0" applyNumberFormat="1" applyBorder="1"/>
    <xf numFmtId="0" fontId="0" fillId="0" borderId="0" xfId="0" applyFill="1" applyAlignment="1" applyProtection="1">
      <alignment horizontal="left" vertical="top" wrapText="1"/>
      <protection hidden="1"/>
    </xf>
    <xf numFmtId="164" fontId="0" fillId="0" borderId="13" xfId="0" applyNumberFormat="1" applyBorder="1" applyAlignment="1" applyProtection="1">
      <alignment horizontal="left"/>
      <protection locked="0"/>
    </xf>
    <xf numFmtId="164" fontId="0" fillId="0" borderId="14" xfId="0" applyNumberFormat="1" applyBorder="1" applyAlignment="1" applyProtection="1">
      <alignment horizontal="left"/>
      <protection locked="0"/>
    </xf>
    <xf numFmtId="164" fontId="0" fillId="0" borderId="15" xfId="0" applyNumberFormat="1" applyBorder="1" applyAlignment="1" applyProtection="1">
      <alignment horizontal="left"/>
      <protection locked="0"/>
    </xf>
    <xf numFmtId="0" fontId="0" fillId="0" borderId="0" xfId="0" applyAlignment="1">
      <alignment horizontal="center" vertical="center" textRotation="90"/>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3" borderId="0" xfId="0" applyFill="1" applyAlignment="1">
      <alignment horizontal="center"/>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0"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0" xfId="0" applyFill="1" applyBorder="1" applyAlignment="1">
      <alignment horizontal="left" wrapText="1"/>
    </xf>
    <xf numFmtId="0" fontId="0" fillId="0" borderId="14" xfId="0" applyBorder="1" applyAlignment="1" applyProtection="1">
      <alignment horizontal="left"/>
      <protection locked="0"/>
    </xf>
    <xf numFmtId="0" fontId="0" fillId="0" borderId="0" xfId="0"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0"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lignment horizontal="left" wrapText="1"/>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49" fontId="0" fillId="0" borderId="11" xfId="0" applyNumberFormat="1" applyBorder="1" applyAlignment="1">
      <alignment horizontal="left" wrapText="1"/>
    </xf>
    <xf numFmtId="49" fontId="0" fillId="0" borderId="1"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5" xfId="0" applyNumberFormat="1" applyBorder="1" applyAlignment="1" applyProtection="1">
      <alignment horizontal="left"/>
      <protection locked="0"/>
    </xf>
    <xf numFmtId="49" fontId="0" fillId="0" borderId="8" xfId="0" applyNumberFormat="1" applyBorder="1" applyAlignment="1" applyProtection="1">
      <alignment horizontal="left"/>
      <protection locked="0"/>
    </xf>
    <xf numFmtId="49" fontId="0" fillId="0" borderId="10" xfId="0" applyNumberFormat="1" applyBorder="1" applyAlignment="1" applyProtection="1">
      <alignment horizontal="left"/>
      <protection locked="0"/>
    </xf>
  </cellXfs>
  <cellStyles count="2">
    <cellStyle name="Hyperlink" xfId="1" builtinId="8"/>
    <cellStyle name="Standard" xfId="0" builtinId="0"/>
  </cellStyles>
  <dxfs count="2">
    <dxf>
      <font>
        <color auto="1"/>
      </font>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9" dropStyle="combo" dx="25" fmlaLink="$N$6" fmlaRange="$K$3:$K$11" noThreeD="1" sel="6" val="0"/>
</file>

<file path=xl/ctrlProps/ctrlProp10.xml><?xml version="1.0" encoding="utf-8"?>
<formControlPr xmlns="http://schemas.microsoft.com/office/spreadsheetml/2009/9/main" objectType="CheckBox" fmlaLink="$H$22" lockText="1" noThreeD="1"/>
</file>

<file path=xl/ctrlProps/ctrlProp100.xml><?xml version="1.0" encoding="utf-8"?>
<formControlPr xmlns="http://schemas.microsoft.com/office/spreadsheetml/2009/9/main" objectType="CheckBox" fmlaLink="$K$16" lockText="1" noThreeD="1"/>
</file>

<file path=xl/ctrlProps/ctrlProp101.xml><?xml version="1.0" encoding="utf-8"?>
<formControlPr xmlns="http://schemas.microsoft.com/office/spreadsheetml/2009/9/main" objectType="Label" lockText="1"/>
</file>

<file path=xl/ctrlProps/ctrlProp102.xml><?xml version="1.0" encoding="utf-8"?>
<formControlPr xmlns="http://schemas.microsoft.com/office/spreadsheetml/2009/9/main" objectType="CheckBox" fmlaLink="M8" lockText="1" noThreeD="1"/>
</file>

<file path=xl/ctrlProps/ctrlProp103.xml><?xml version="1.0" encoding="utf-8"?>
<formControlPr xmlns="http://schemas.microsoft.com/office/spreadsheetml/2009/9/main" objectType="CheckBox" fmlaLink="M10" lockText="1" noThreeD="1"/>
</file>

<file path=xl/ctrlProps/ctrlProp104.xml><?xml version="1.0" encoding="utf-8"?>
<formControlPr xmlns="http://schemas.microsoft.com/office/spreadsheetml/2009/9/main" objectType="CheckBox" fmlaLink="M12" lockText="1" noThreeD="1"/>
</file>

<file path=xl/ctrlProps/ctrlProp105.xml><?xml version="1.0" encoding="utf-8"?>
<formControlPr xmlns="http://schemas.microsoft.com/office/spreadsheetml/2009/9/main" objectType="CheckBox" fmlaLink="M14" lockText="1" noThreeD="1"/>
</file>

<file path=xl/ctrlProps/ctrlProp106.xml><?xml version="1.0" encoding="utf-8"?>
<formControlPr xmlns="http://schemas.microsoft.com/office/spreadsheetml/2009/9/main" objectType="CheckBox" fmlaLink="M16" lockText="1" noThreeD="1"/>
</file>

<file path=xl/ctrlProps/ctrlProp107.xml><?xml version="1.0" encoding="utf-8"?>
<formControlPr xmlns="http://schemas.microsoft.com/office/spreadsheetml/2009/9/main" objectType="CheckBox" fmlaLink="$K$9" lockText="1" noThreeD="1"/>
</file>

<file path=xl/ctrlProps/ctrlProp108.xml><?xml version="1.0" encoding="utf-8"?>
<formControlPr xmlns="http://schemas.microsoft.com/office/spreadsheetml/2009/9/main" objectType="CheckBox" fmlaLink="$K$16" lockText="1" noThreeD="1"/>
</file>

<file path=xl/ctrlProps/ctrlProp109.xml><?xml version="1.0" encoding="utf-8"?>
<formControlPr xmlns="http://schemas.microsoft.com/office/spreadsheetml/2009/9/main" objectType="CheckBox" fmlaLink="$K$22"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K$27" lockText="1" noThreeD="1"/>
</file>

<file path=xl/ctrlProps/ctrlProp111.xml><?xml version="1.0" encoding="utf-8"?>
<formControlPr xmlns="http://schemas.microsoft.com/office/spreadsheetml/2009/9/main" objectType="CheckBox" fmlaLink="$K$15" lockText="1" noThreeD="1"/>
</file>

<file path=xl/ctrlProps/ctrlProp112.xml><?xml version="1.0" encoding="utf-8"?>
<formControlPr xmlns="http://schemas.microsoft.com/office/spreadsheetml/2009/9/main" objectType="CheckBox" fmlaLink="$K$45" lockText="1" noThreeD="1"/>
</file>

<file path=xl/ctrlProps/ctrlProp113.xml><?xml version="1.0" encoding="utf-8"?>
<formControlPr xmlns="http://schemas.microsoft.com/office/spreadsheetml/2009/9/main" objectType="CheckBox" fmlaLink="$K$10" lockText="1" noThreeD="1"/>
</file>

<file path=xl/ctrlProps/ctrlProp114.xml><?xml version="1.0" encoding="utf-8"?>
<formControlPr xmlns="http://schemas.microsoft.com/office/spreadsheetml/2009/9/main" objectType="Label" lockText="1"/>
</file>

<file path=xl/ctrlProps/ctrlProp115.xml><?xml version="1.0" encoding="utf-8"?>
<formControlPr xmlns="http://schemas.microsoft.com/office/spreadsheetml/2009/9/main" objectType="CheckBox" fmlaLink="$K$21" lockText="1" noThreeD="1"/>
</file>

<file path=xl/ctrlProps/ctrlProp116.xml><?xml version="1.0" encoding="utf-8"?>
<formControlPr xmlns="http://schemas.microsoft.com/office/spreadsheetml/2009/9/main" objectType="CheckBox" fmlaLink="$K$23" lockText="1" noThreeD="1"/>
</file>

<file path=xl/ctrlProps/ctrlProp117.xml><?xml version="1.0" encoding="utf-8"?>
<formControlPr xmlns="http://schemas.microsoft.com/office/spreadsheetml/2009/9/main" objectType="CheckBox" fmlaLink="K50" lockText="1" noThreeD="1"/>
</file>

<file path=xl/ctrlProps/ctrlProp118.xml><?xml version="1.0" encoding="utf-8"?>
<formControlPr xmlns="http://schemas.microsoft.com/office/spreadsheetml/2009/9/main" objectType="CheckBox" fmlaLink="$K$54" lockText="1" noThreeD="1"/>
</file>

<file path=xl/ctrlProps/ctrlProp119.xml><?xml version="1.0" encoding="utf-8"?>
<formControlPr xmlns="http://schemas.microsoft.com/office/spreadsheetml/2009/9/main" objectType="CheckBox" fmlaLink="$K$61" lockText="1" noThreeD="1"/>
</file>

<file path=xl/ctrlProps/ctrlProp12.xml><?xml version="1.0" encoding="utf-8"?>
<formControlPr xmlns="http://schemas.microsoft.com/office/spreadsheetml/2009/9/main" objectType="CheckBox" fmlaLink="$H$33"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Label" lockText="1"/>
</file>

<file path=xl/ctrlProps/ctrlProp122.xml><?xml version="1.0" encoding="utf-8"?>
<formControlPr xmlns="http://schemas.microsoft.com/office/spreadsheetml/2009/9/main" objectType="CheckBox" fmlaLink="$K$65" lockText="1" noThreeD="1"/>
</file>

<file path=xl/ctrlProps/ctrlProp123.xml><?xml version="1.0" encoding="utf-8"?>
<formControlPr xmlns="http://schemas.microsoft.com/office/spreadsheetml/2009/9/main" objectType="CheckBox" fmlaLink="$K$63" lockText="1" noThreeD="1"/>
</file>

<file path=xl/ctrlProps/ctrlProp124.xml><?xml version="1.0" encoding="utf-8"?>
<formControlPr xmlns="http://schemas.microsoft.com/office/spreadsheetml/2009/9/main" objectType="CheckBox" fmlaLink="$K$67" lockText="1" noThreeD="1"/>
</file>

<file path=xl/ctrlProps/ctrlProp125.xml><?xml version="1.0" encoding="utf-8"?>
<formControlPr xmlns="http://schemas.microsoft.com/office/spreadsheetml/2009/9/main" objectType="Label" lockText="1"/>
</file>

<file path=xl/ctrlProps/ctrlProp126.xml><?xml version="1.0" encoding="utf-8"?>
<formControlPr xmlns="http://schemas.microsoft.com/office/spreadsheetml/2009/9/main" objectType="CheckBox" fmlaLink="$K$70" lockText="1" noThreeD="1"/>
</file>

<file path=xl/ctrlProps/ctrlProp127.xml><?xml version="1.0" encoding="utf-8"?>
<formControlPr xmlns="http://schemas.microsoft.com/office/spreadsheetml/2009/9/main" objectType="CheckBox" fmlaLink="$G$54" lockText="1" noThreeD="1"/>
</file>

<file path=xl/ctrlProps/ctrlProp128.xml><?xml version="1.0" encoding="utf-8"?>
<formControlPr xmlns="http://schemas.microsoft.com/office/spreadsheetml/2009/9/main" objectType="Drop" dropStyle="combo" dx="16" fmlaLink="$L$77" fmlaRange="$N$76:$N$83" noThreeD="1" val="0"/>
</file>

<file path=xl/ctrlProps/ctrlProp129.xml><?xml version="1.0" encoding="utf-8"?>
<formControlPr xmlns="http://schemas.microsoft.com/office/spreadsheetml/2009/9/main" objectType="Drop" dropStyle="combo" dx="16" fmlaLink="$L$82" fmlaRange="$N$76:$N$83" noThreeD="1" val="0"/>
</file>

<file path=xl/ctrlProps/ctrlProp13.xml><?xml version="1.0" encoding="utf-8"?>
<formControlPr xmlns="http://schemas.microsoft.com/office/spreadsheetml/2009/9/main" objectType="CheckBox" fmlaLink="$H$35" lockText="1" noThreeD="1"/>
</file>

<file path=xl/ctrlProps/ctrlProp130.xml><?xml version="1.0" encoding="utf-8"?>
<formControlPr xmlns="http://schemas.microsoft.com/office/spreadsheetml/2009/9/main" objectType="Drop" dropStyle="combo" dx="16" fmlaLink="$L$78" fmlaRange="$N$76:$N$83" noThreeD="1" val="0"/>
</file>

<file path=xl/ctrlProps/ctrlProp131.xml><?xml version="1.0" encoding="utf-8"?>
<formControlPr xmlns="http://schemas.microsoft.com/office/spreadsheetml/2009/9/main" objectType="Drop" dropStyle="combo" dx="16" fmlaLink="$L$79" fmlaRange="$N$76:$N$83" noThreeD="1" val="0"/>
</file>

<file path=xl/ctrlProps/ctrlProp132.xml><?xml version="1.0" encoding="utf-8"?>
<formControlPr xmlns="http://schemas.microsoft.com/office/spreadsheetml/2009/9/main" objectType="Drop" dropStyle="combo" dx="16" fmlaLink="$L$80" fmlaRange="$N$76:$N$83" noThreeD="1" val="0"/>
</file>

<file path=xl/ctrlProps/ctrlProp133.xml><?xml version="1.0" encoding="utf-8"?>
<formControlPr xmlns="http://schemas.microsoft.com/office/spreadsheetml/2009/9/main" objectType="Drop" dropStyle="combo" dx="16" fmlaLink="$L$81" fmlaRange="$N$76:$N$83" noThreeD="1" val="0"/>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CheckBox" fmlaLink="$F$17" lockText="1" noThreeD="1"/>
</file>

<file path=xl/ctrlProps/ctrlProp136.xml><?xml version="1.0" encoding="utf-8"?>
<formControlPr xmlns="http://schemas.microsoft.com/office/spreadsheetml/2009/9/main" objectType="CheckBox" fmlaLink="$F$10" lockText="1" noThreeD="1"/>
</file>

<file path=xl/ctrlProps/ctrlProp137.xml><?xml version="1.0" encoding="utf-8"?>
<formControlPr xmlns="http://schemas.microsoft.com/office/spreadsheetml/2009/9/main" objectType="CheckBox" fmlaLink="$F$12" lockText="1" noThreeD="1"/>
</file>

<file path=xl/ctrlProps/ctrlProp138.xml><?xml version="1.0" encoding="utf-8"?>
<formControlPr xmlns="http://schemas.microsoft.com/office/spreadsheetml/2009/9/main" objectType="Label" lockText="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H$37" lockText="1" noThreeD="1"/>
</file>

<file path=xl/ctrlProps/ctrlProp140.xml><?xml version="1.0" encoding="utf-8"?>
<formControlPr xmlns="http://schemas.microsoft.com/office/spreadsheetml/2009/9/main" objectType="CheckBox" fmlaLink="$F$23" lockText="1" noThreeD="1"/>
</file>

<file path=xl/ctrlProps/ctrlProp141.xml><?xml version="1.0" encoding="utf-8"?>
<formControlPr xmlns="http://schemas.microsoft.com/office/spreadsheetml/2009/9/main" objectType="Label" lockText="1"/>
</file>

<file path=xl/ctrlProps/ctrlProp142.xml><?xml version="1.0" encoding="utf-8"?>
<formControlPr xmlns="http://schemas.microsoft.com/office/spreadsheetml/2009/9/main" objectType="CheckBox" fmlaLink="$F$25" lockText="1" noThreeD="1"/>
</file>

<file path=xl/ctrlProps/ctrlProp143.xml><?xml version="1.0" encoding="utf-8"?>
<formControlPr xmlns="http://schemas.microsoft.com/office/spreadsheetml/2009/9/main" objectType="CheckBox" fmlaLink="$F$27" lockText="1" noThreeD="1"/>
</file>

<file path=xl/ctrlProps/ctrlProp144.xml><?xml version="1.0" encoding="utf-8"?>
<formControlPr xmlns="http://schemas.microsoft.com/office/spreadsheetml/2009/9/main" objectType="CheckBox" fmlaLink="$F$29" lockText="1" noThreeD="1"/>
</file>

<file path=xl/ctrlProps/ctrlProp145.xml><?xml version="1.0" encoding="utf-8"?>
<formControlPr xmlns="http://schemas.microsoft.com/office/spreadsheetml/2009/9/main" objectType="CheckBox" fmlaLink="$F$31" lockText="1" noThreeD="1"/>
</file>

<file path=xl/ctrlProps/ctrlProp146.xml><?xml version="1.0" encoding="utf-8"?>
<formControlPr xmlns="http://schemas.microsoft.com/office/spreadsheetml/2009/9/main" objectType="CheckBox" fmlaLink="$F$32" lockText="1" noThreeD="1"/>
</file>

<file path=xl/ctrlProps/ctrlProp147.xml><?xml version="1.0" encoding="utf-8"?>
<formControlPr xmlns="http://schemas.microsoft.com/office/spreadsheetml/2009/9/main" objectType="CheckBox" fmlaLink="F153" lockText="1" noThreeD="1"/>
</file>

<file path=xl/ctrlProps/ctrlProp148.xml><?xml version="1.0" encoding="utf-8"?>
<formControlPr xmlns="http://schemas.microsoft.com/office/spreadsheetml/2009/9/main" objectType="CheckBox" fmlaLink="G153" lockText="1" noThreeD="1"/>
</file>

<file path=xl/ctrlProps/ctrlProp149.xml><?xml version="1.0" encoding="utf-8"?>
<formControlPr xmlns="http://schemas.microsoft.com/office/spreadsheetml/2009/9/main" objectType="CheckBox" fmlaLink="F154" lockText="1" noThreeD="1"/>
</file>

<file path=xl/ctrlProps/ctrlProp15.xml><?xml version="1.0" encoding="utf-8"?>
<formControlPr xmlns="http://schemas.microsoft.com/office/spreadsheetml/2009/9/main" objectType="CheckBox" fmlaLink="$H$39" lockText="1" noThreeD="1"/>
</file>

<file path=xl/ctrlProps/ctrlProp150.xml><?xml version="1.0" encoding="utf-8"?>
<formControlPr xmlns="http://schemas.microsoft.com/office/spreadsheetml/2009/9/main" objectType="CheckBox" fmlaLink="G154" lockText="1" noThreeD="1"/>
</file>

<file path=xl/ctrlProps/ctrlProp151.xml><?xml version="1.0" encoding="utf-8"?>
<formControlPr xmlns="http://schemas.microsoft.com/office/spreadsheetml/2009/9/main" objectType="CheckBox" fmlaLink="F155" lockText="1" noThreeD="1"/>
</file>

<file path=xl/ctrlProps/ctrlProp152.xml><?xml version="1.0" encoding="utf-8"?>
<formControlPr xmlns="http://schemas.microsoft.com/office/spreadsheetml/2009/9/main" objectType="CheckBox" fmlaLink="G155" lockText="1" noThreeD="1"/>
</file>

<file path=xl/ctrlProps/ctrlProp153.xml><?xml version="1.0" encoding="utf-8"?>
<formControlPr xmlns="http://schemas.microsoft.com/office/spreadsheetml/2009/9/main" objectType="CheckBox" fmlaLink="F156" lockText="1" noThreeD="1"/>
</file>

<file path=xl/ctrlProps/ctrlProp154.xml><?xml version="1.0" encoding="utf-8"?>
<formControlPr xmlns="http://schemas.microsoft.com/office/spreadsheetml/2009/9/main" objectType="CheckBox" fmlaLink="G156" lockText="1" noThreeD="1"/>
</file>

<file path=xl/ctrlProps/ctrlProp155.xml><?xml version="1.0" encoding="utf-8"?>
<formControlPr xmlns="http://schemas.microsoft.com/office/spreadsheetml/2009/9/main" objectType="CheckBox" fmlaLink="F157" lockText="1" noThreeD="1"/>
</file>

<file path=xl/ctrlProps/ctrlProp156.xml><?xml version="1.0" encoding="utf-8"?>
<formControlPr xmlns="http://schemas.microsoft.com/office/spreadsheetml/2009/9/main" objectType="CheckBox" fmlaLink="G157" lockText="1" noThreeD="1"/>
</file>

<file path=xl/ctrlProps/ctrlProp157.xml><?xml version="1.0" encoding="utf-8"?>
<formControlPr xmlns="http://schemas.microsoft.com/office/spreadsheetml/2009/9/main" objectType="CheckBox" fmlaLink="F158" lockText="1" noThreeD="1"/>
</file>

<file path=xl/ctrlProps/ctrlProp158.xml><?xml version="1.0" encoding="utf-8"?>
<formControlPr xmlns="http://schemas.microsoft.com/office/spreadsheetml/2009/9/main" objectType="CheckBox" fmlaLink="G158" lockText="1" noThreeD="1"/>
</file>

<file path=xl/ctrlProps/ctrlProp159.xml><?xml version="1.0" encoding="utf-8"?>
<formControlPr xmlns="http://schemas.microsoft.com/office/spreadsheetml/2009/9/main" objectType="CheckBox" fmlaLink="$I$77"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CheckBox" fmlaLink="$I$78" lockText="1" noThreeD="1"/>
</file>

<file path=xl/ctrlProps/ctrlProp161.xml><?xml version="1.0" encoding="utf-8"?>
<formControlPr xmlns="http://schemas.microsoft.com/office/spreadsheetml/2009/9/main" objectType="CheckBox" fmlaLink="$I$79" lockText="1" noThreeD="1"/>
</file>

<file path=xl/ctrlProps/ctrlProp162.xml><?xml version="1.0" encoding="utf-8"?>
<formControlPr xmlns="http://schemas.microsoft.com/office/spreadsheetml/2009/9/main" objectType="CheckBox" fmlaLink="$I$80" lockText="1" noThreeD="1"/>
</file>

<file path=xl/ctrlProps/ctrlProp163.xml><?xml version="1.0" encoding="utf-8"?>
<formControlPr xmlns="http://schemas.microsoft.com/office/spreadsheetml/2009/9/main" objectType="CheckBox" fmlaLink="$I$81" lockText="1" noThreeD="1"/>
</file>

<file path=xl/ctrlProps/ctrlProp164.xml><?xml version="1.0" encoding="utf-8"?>
<formControlPr xmlns="http://schemas.microsoft.com/office/spreadsheetml/2009/9/main" objectType="CheckBox" fmlaLink="$I$82" lockText="1" noThreeD="1"/>
</file>

<file path=xl/ctrlProps/ctrlProp165.xml><?xml version="1.0" encoding="utf-8"?>
<formControlPr xmlns="http://schemas.microsoft.com/office/spreadsheetml/2009/9/main" objectType="CheckBox" fmlaLink="$I$98" lockText="1" noThreeD="1"/>
</file>

<file path=xl/ctrlProps/ctrlProp166.xml><?xml version="1.0" encoding="utf-8"?>
<formControlPr xmlns="http://schemas.microsoft.com/office/spreadsheetml/2009/9/main" objectType="CheckBox" fmlaLink="$I$109" lockText="1" noThreeD="1"/>
</file>

<file path=xl/ctrlProps/ctrlProp167.xml><?xml version="1.0" encoding="utf-8"?>
<formControlPr xmlns="http://schemas.microsoft.com/office/spreadsheetml/2009/9/main" objectType="CheckBox" fmlaLink="F188" lockText="1" noThreeD="1"/>
</file>

<file path=xl/ctrlProps/ctrlProp168.xml><?xml version="1.0" encoding="utf-8"?>
<formControlPr xmlns="http://schemas.microsoft.com/office/spreadsheetml/2009/9/main" objectType="CheckBox" fmlaLink="F189" lockText="1" noThreeD="1"/>
</file>

<file path=xl/ctrlProps/ctrlProp169.xml><?xml version="1.0" encoding="utf-8"?>
<formControlPr xmlns="http://schemas.microsoft.com/office/spreadsheetml/2009/9/main" objectType="CheckBox" fmlaLink="F190" lockText="1" noThreeD="1"/>
</file>

<file path=xl/ctrlProps/ctrlProp17.xml><?xml version="1.0" encoding="utf-8"?>
<formControlPr xmlns="http://schemas.microsoft.com/office/spreadsheetml/2009/9/main" objectType="CheckBox" fmlaLink="$H$52" lockText="1" noThreeD="1"/>
</file>

<file path=xl/ctrlProps/ctrlProp170.xml><?xml version="1.0" encoding="utf-8"?>
<formControlPr xmlns="http://schemas.microsoft.com/office/spreadsheetml/2009/9/main" objectType="CheckBox" fmlaLink="F191" lockText="1" noThreeD="1"/>
</file>

<file path=xl/ctrlProps/ctrlProp171.xml><?xml version="1.0" encoding="utf-8"?>
<formControlPr xmlns="http://schemas.microsoft.com/office/spreadsheetml/2009/9/main" objectType="CheckBox" fmlaLink="F192"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CheckBox" fmlaLink="F195" lockText="1" noThreeD="1"/>
</file>

<file path=xl/ctrlProps/ctrlProp174.xml><?xml version="1.0" encoding="utf-8"?>
<formControlPr xmlns="http://schemas.microsoft.com/office/spreadsheetml/2009/9/main" objectType="CheckBox" fmlaLink="F197" lockText="1" noThreeD="1"/>
</file>

<file path=xl/ctrlProps/ctrlProp175.xml><?xml version="1.0" encoding="utf-8"?>
<formControlPr xmlns="http://schemas.microsoft.com/office/spreadsheetml/2009/9/main" objectType="CheckBox" fmlaLink="F199" lockText="1" noThreeD="1"/>
</file>

<file path=xl/ctrlProps/ctrlProp176.xml><?xml version="1.0" encoding="utf-8"?>
<formControlPr xmlns="http://schemas.microsoft.com/office/spreadsheetml/2009/9/main" objectType="CheckBox" fmlaLink="I115" lockText="1" noThreeD="1"/>
</file>

<file path=xl/ctrlProps/ctrlProp177.xml><?xml version="1.0" encoding="utf-8"?>
<formControlPr xmlns="http://schemas.microsoft.com/office/spreadsheetml/2009/9/main" objectType="CheckBox" fmlaLink="F126" lockText="1" noThreeD="1"/>
</file>

<file path=xl/ctrlProps/ctrlProp178.xml><?xml version="1.0" encoding="utf-8"?>
<formControlPr xmlns="http://schemas.microsoft.com/office/spreadsheetml/2009/9/main" objectType="CheckBox" fmlaLink="F180" lockText="1" noThreeD="1"/>
</file>

<file path=xl/ctrlProps/ctrlProp179.xml><?xml version="1.0" encoding="utf-8"?>
<formControlPr xmlns="http://schemas.microsoft.com/office/spreadsheetml/2009/9/main" objectType="CheckBox" fmlaLink="F182" lockText="1" noThreeD="1"/>
</file>

<file path=xl/ctrlProps/ctrlProp18.xml><?xml version="1.0" encoding="utf-8"?>
<formControlPr xmlns="http://schemas.microsoft.com/office/spreadsheetml/2009/9/main" objectType="CheckBox" fmlaLink="$H$54" lockText="1" noThreeD="1"/>
</file>

<file path=xl/ctrlProps/ctrlProp180.xml><?xml version="1.0" encoding="utf-8"?>
<formControlPr xmlns="http://schemas.microsoft.com/office/spreadsheetml/2009/9/main" objectType="CheckBox" fmlaLink="F127" lockText="1" noThreeD="1"/>
</file>

<file path=xl/ctrlProps/ctrlProp181.xml><?xml version="1.0" encoding="utf-8"?>
<formControlPr xmlns="http://schemas.microsoft.com/office/spreadsheetml/2009/9/main" objectType="CheckBox" fmlaLink="F128" lockText="1" noThreeD="1"/>
</file>

<file path=xl/ctrlProps/ctrlProp182.xml><?xml version="1.0" encoding="utf-8"?>
<formControlPr xmlns="http://schemas.microsoft.com/office/spreadsheetml/2009/9/main" objectType="CheckBox" fmlaLink="F129" lockText="1" noThreeD="1"/>
</file>

<file path=xl/ctrlProps/ctrlProp183.xml><?xml version="1.0" encoding="utf-8"?>
<formControlPr xmlns="http://schemas.microsoft.com/office/spreadsheetml/2009/9/main" objectType="CheckBox" fmlaLink="F130" lockText="1" noThreeD="1"/>
</file>

<file path=xl/ctrlProps/ctrlProp184.xml><?xml version="1.0" encoding="utf-8"?>
<formControlPr xmlns="http://schemas.microsoft.com/office/spreadsheetml/2009/9/main" objectType="CheckBox" fmlaLink="F131" lockText="1" noThreeD="1"/>
</file>

<file path=xl/ctrlProps/ctrlProp185.xml><?xml version="1.0" encoding="utf-8"?>
<formControlPr xmlns="http://schemas.microsoft.com/office/spreadsheetml/2009/9/main" objectType="CheckBox" fmlaLink="F62" lockText="1" noThreeD="1"/>
</file>

<file path=xl/ctrlProps/ctrlProp186.xml><?xml version="1.0" encoding="utf-8"?>
<formControlPr xmlns="http://schemas.microsoft.com/office/spreadsheetml/2009/9/main" objectType="CheckBox" fmlaLink="F132" lockText="1" noThreeD="1"/>
</file>

<file path=xl/ctrlProps/ctrlProp187.xml><?xml version="1.0" encoding="utf-8"?>
<formControlPr xmlns="http://schemas.microsoft.com/office/spreadsheetml/2009/9/main" objectType="CheckBox" fmlaLink="F133" lockText="1" noThreeD="1"/>
</file>

<file path=xl/ctrlProps/ctrlProp188.xml><?xml version="1.0" encoding="utf-8"?>
<formControlPr xmlns="http://schemas.microsoft.com/office/spreadsheetml/2009/9/main" objectType="CheckBox" fmlaLink="F135" lockText="1" noThreeD="1"/>
</file>

<file path=xl/ctrlProps/ctrlProp189.xml><?xml version="1.0" encoding="utf-8"?>
<formControlPr xmlns="http://schemas.microsoft.com/office/spreadsheetml/2009/9/main" objectType="CheckBox" fmlaLink="F136" lockText="1" noThreeD="1"/>
</file>

<file path=xl/ctrlProps/ctrlProp19.xml><?xml version="1.0" encoding="utf-8"?>
<formControlPr xmlns="http://schemas.microsoft.com/office/spreadsheetml/2009/9/main" objectType="CheckBox" fmlaLink="$H$56" lockText="1" noThreeD="1"/>
</file>

<file path=xl/ctrlProps/ctrlProp190.xml><?xml version="1.0" encoding="utf-8"?>
<formControlPr xmlns="http://schemas.microsoft.com/office/spreadsheetml/2009/9/main" objectType="CheckBox" fmlaLink="F137" lockText="1" noThreeD="1"/>
</file>

<file path=xl/ctrlProps/ctrlProp191.xml><?xml version="1.0" encoding="utf-8"?>
<formControlPr xmlns="http://schemas.microsoft.com/office/spreadsheetml/2009/9/main" objectType="CheckBox" fmlaLink="F134" lockText="1" noThreeD="1"/>
</file>

<file path=xl/ctrlProps/ctrlProp192.xml><?xml version="1.0" encoding="utf-8"?>
<formControlPr xmlns="http://schemas.microsoft.com/office/spreadsheetml/2009/9/main" objectType="CheckBox" fmlaLink="K12" lockText="1" noThreeD="1"/>
</file>

<file path=xl/ctrlProps/ctrlProp193.xml><?xml version="1.0" encoding="utf-8"?>
<formControlPr xmlns="http://schemas.microsoft.com/office/spreadsheetml/2009/9/main" objectType="CheckBox" fmlaLink="K27" lockText="1" noThreeD="1"/>
</file>

<file path=xl/ctrlProps/ctrlProp194.xml><?xml version="1.0" encoding="utf-8"?>
<formControlPr xmlns="http://schemas.microsoft.com/office/spreadsheetml/2009/9/main" objectType="CheckBox" fmlaLink="K33" lockText="1" noThreeD="1"/>
</file>

<file path=xl/ctrlProps/ctrlProp195.xml><?xml version="1.0" encoding="utf-8"?>
<formControlPr xmlns="http://schemas.microsoft.com/office/spreadsheetml/2009/9/main" objectType="CheckBox" fmlaLink="K35" lockText="1" noThreeD="1"/>
</file>

<file path=xl/ctrlProps/ctrlProp196.xml><?xml version="1.0" encoding="utf-8"?>
<formControlPr xmlns="http://schemas.microsoft.com/office/spreadsheetml/2009/9/main" objectType="CheckBox" fmlaLink="K37" lockText="1" noThreeD="1"/>
</file>

<file path=xl/ctrlProps/ctrlProp197.xml><?xml version="1.0" encoding="utf-8"?>
<formControlPr xmlns="http://schemas.microsoft.com/office/spreadsheetml/2009/9/main" objectType="CheckBox" fmlaLink="K45" lockText="1" noThreeD="1"/>
</file>

<file path=xl/ctrlProps/ctrlProp198.xml><?xml version="1.0" encoding="utf-8"?>
<formControlPr xmlns="http://schemas.microsoft.com/office/spreadsheetml/2009/9/main" objectType="CheckBox" fmlaLink="K51" lockText="1" noThreeD="1"/>
</file>

<file path=xl/ctrlProps/ctrlProp199.xml><?xml version="1.0" encoding="utf-8"?>
<formControlPr xmlns="http://schemas.microsoft.com/office/spreadsheetml/2009/9/main" objectType="CheckBox" fmlaLink="K61" lockText="1" noThreeD="1"/>
</file>

<file path=xl/ctrlProps/ctrlProp2.xml><?xml version="1.0" encoding="utf-8"?>
<formControlPr xmlns="http://schemas.microsoft.com/office/spreadsheetml/2009/9/main" objectType="Drop" dropStyle="combo" dx="16" fmlaLink="Q40" fmlaRange="$O$39:$O$42" noThreeD="1" val="0"/>
</file>

<file path=xl/ctrlProps/ctrlProp20.xml><?xml version="1.0" encoding="utf-8"?>
<formControlPr xmlns="http://schemas.microsoft.com/office/spreadsheetml/2009/9/main" objectType="CheckBox" fmlaLink="$H$58" lockText="1" noThreeD="1"/>
</file>

<file path=xl/ctrlProps/ctrlProp200.xml><?xml version="1.0" encoding="utf-8"?>
<formControlPr xmlns="http://schemas.microsoft.com/office/spreadsheetml/2009/9/main" objectType="CheckBox" fmlaLink="K77" lockText="1" noThreeD="1"/>
</file>

<file path=xl/ctrlProps/ctrlProp201.xml><?xml version="1.0" encoding="utf-8"?>
<formControlPr xmlns="http://schemas.microsoft.com/office/spreadsheetml/2009/9/main" objectType="CheckBox" fmlaLink="K83" lockText="1" noThreeD="1"/>
</file>

<file path=xl/ctrlProps/ctrlProp202.xml><?xml version="1.0" encoding="utf-8"?>
<formControlPr xmlns="http://schemas.microsoft.com/office/spreadsheetml/2009/9/main" objectType="CheckBox" fmlaLink="K95" lockText="1" noThreeD="1"/>
</file>

<file path=xl/ctrlProps/ctrlProp203.xml><?xml version="1.0" encoding="utf-8"?>
<formControlPr xmlns="http://schemas.microsoft.com/office/spreadsheetml/2009/9/main" objectType="CheckBox" fmlaLink="K16" lockText="1" noThreeD="1"/>
</file>

<file path=xl/ctrlProps/ctrlProp204.xml><?xml version="1.0" encoding="utf-8"?>
<formControlPr xmlns="http://schemas.microsoft.com/office/spreadsheetml/2009/9/main" objectType="Label" lockText="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H$71" lockText="1" noThreeD="1"/>
</file>

<file path=xl/ctrlProps/ctrlProp23.xml><?xml version="1.0" encoding="utf-8"?>
<formControlPr xmlns="http://schemas.microsoft.com/office/spreadsheetml/2009/9/main" objectType="CheckBox" fmlaLink="$H$73" lockText="1" noThreeD="1"/>
</file>

<file path=xl/ctrlProps/ctrlProp24.xml><?xml version="1.0" encoding="utf-8"?>
<formControlPr xmlns="http://schemas.microsoft.com/office/spreadsheetml/2009/9/main" objectType="CheckBox" fmlaLink="$H$75" lockText="1" noThreeD="1"/>
</file>

<file path=xl/ctrlProps/ctrlProp25.xml><?xml version="1.0" encoding="utf-8"?>
<formControlPr xmlns="http://schemas.microsoft.com/office/spreadsheetml/2009/9/main" objectType="CheckBox" fmlaLink="$H$77"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fmlaLink="$H$90" lockText="1" noThreeD="1"/>
</file>

<file path=xl/ctrlProps/ctrlProp28.xml><?xml version="1.0" encoding="utf-8"?>
<formControlPr xmlns="http://schemas.microsoft.com/office/spreadsheetml/2009/9/main" objectType="CheckBox" fmlaLink="$H$92" lockText="1" noThreeD="1"/>
</file>

<file path=xl/ctrlProps/ctrlProp29.xml><?xml version="1.0" encoding="utf-8"?>
<formControlPr xmlns="http://schemas.microsoft.com/office/spreadsheetml/2009/9/main" objectType="CheckBox" fmlaLink="$H$94" lockText="1" noThreeD="1"/>
</file>

<file path=xl/ctrlProps/ctrlProp3.xml><?xml version="1.0" encoding="utf-8"?>
<formControlPr xmlns="http://schemas.microsoft.com/office/spreadsheetml/2009/9/main" objectType="Drop" dropStyle="combo" dx="16" fmlaLink="$Q$52" fmlaRange="$O$39:$O$44" noThreeD="1" val="0"/>
</file>

<file path=xl/ctrlProps/ctrlProp30.xml><?xml version="1.0" encoding="utf-8"?>
<formControlPr xmlns="http://schemas.microsoft.com/office/spreadsheetml/2009/9/main" objectType="CheckBox" fmlaLink="$H$96" lockText="1" noThreeD="1"/>
</file>

<file path=xl/ctrlProps/ctrlProp31.xml><?xml version="1.0" encoding="utf-8"?>
<formControlPr xmlns="http://schemas.microsoft.com/office/spreadsheetml/2009/9/main" objectType="CheckBox" fmlaLink="$H$12" lockText="1" noThreeD="1"/>
</file>

<file path=xl/ctrlProps/ctrlProp32.xml><?xml version="1.0" encoding="utf-8"?>
<formControlPr xmlns="http://schemas.microsoft.com/office/spreadsheetml/2009/9/main" objectType="CheckBox" fmlaLink="$H$29" lockText="1" noThreeD="1"/>
</file>

<file path=xl/ctrlProps/ctrlProp33.xml><?xml version="1.0" encoding="utf-8"?>
<formControlPr xmlns="http://schemas.microsoft.com/office/spreadsheetml/2009/9/main" objectType="CheckBox" fmlaLink="$H$47" lockText="1" noThreeD="1"/>
</file>

<file path=xl/ctrlProps/ctrlProp34.xml><?xml version="1.0" encoding="utf-8"?>
<formControlPr xmlns="http://schemas.microsoft.com/office/spreadsheetml/2009/9/main" objectType="CheckBox" fmlaLink="$H$66" lockText="1" noThreeD="1"/>
</file>

<file path=xl/ctrlProps/ctrlProp35.xml><?xml version="1.0" encoding="utf-8"?>
<formControlPr xmlns="http://schemas.microsoft.com/office/spreadsheetml/2009/9/main" objectType="CheckBox" fmlaLink="$H$85"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L10" lockText="1" noThreeD="1"/>
</file>

<file path=xl/ctrlProps/ctrlProp38.xml><?xml version="1.0" encoding="utf-8"?>
<formControlPr xmlns="http://schemas.microsoft.com/office/spreadsheetml/2009/9/main" objectType="Label" lockText="1"/>
</file>

<file path=xl/ctrlProps/ctrlProp39.xml><?xml version="1.0" encoding="utf-8"?>
<formControlPr xmlns="http://schemas.microsoft.com/office/spreadsheetml/2009/9/main" objectType="CheckBox" fmlaLink="L13" lockText="1" noThreeD="1"/>
</file>

<file path=xl/ctrlProps/ctrlProp4.xml><?xml version="1.0" encoding="utf-8"?>
<formControlPr xmlns="http://schemas.microsoft.com/office/spreadsheetml/2009/9/main" objectType="Drop" dropStyle="combo" dx="16" fmlaLink="$Q$13" fmlaRange="$O$22:$O$29" noThreeD="1" val="0"/>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L29" lockText="1" noThreeD="1"/>
</file>

<file path=xl/ctrlProps/ctrlProp42.xml><?xml version="1.0" encoding="utf-8"?>
<formControlPr xmlns="http://schemas.microsoft.com/office/spreadsheetml/2009/9/main" objectType="Label" lockText="1"/>
</file>

<file path=xl/ctrlProps/ctrlProp43.xml><?xml version="1.0" encoding="utf-8"?>
<formControlPr xmlns="http://schemas.microsoft.com/office/spreadsheetml/2009/9/main" objectType="CheckBox" fmlaLink="L32"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L47" lockText="1" noThreeD="1"/>
</file>

<file path=xl/ctrlProps/ctrlProp46.xml><?xml version="1.0" encoding="utf-8"?>
<formControlPr xmlns="http://schemas.microsoft.com/office/spreadsheetml/2009/9/main" objectType="Label" lockText="1"/>
</file>

<file path=xl/ctrlProps/ctrlProp47.xml><?xml version="1.0" encoding="utf-8"?>
<formControlPr xmlns="http://schemas.microsoft.com/office/spreadsheetml/2009/9/main" objectType="CheckBox" fmlaLink="L50" lockText="1" noThreeD="1"/>
</file>

<file path=xl/ctrlProps/ctrlProp48.xml><?xml version="1.0" encoding="utf-8"?>
<formControlPr xmlns="http://schemas.microsoft.com/office/spreadsheetml/2009/9/main" objectType="CheckBox" fmlaLink="$J$78"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Drop" dropStyle="combo" dx="16" fmlaLink="$Q$22" fmlaRange="$O$22:$O$29" noThreeD="1" val="0"/>
</file>

<file path=xl/ctrlProps/ctrlProp50.xml><?xml version="1.0" encoding="utf-8"?>
<formControlPr xmlns="http://schemas.microsoft.com/office/spreadsheetml/2009/9/main" objectType="CheckBox" fmlaLink="$J$74" lockText="1" noThreeD="1"/>
</file>

<file path=xl/ctrlProps/ctrlProp51.xml><?xml version="1.0" encoding="utf-8"?>
<formControlPr xmlns="http://schemas.microsoft.com/office/spreadsheetml/2009/9/main" objectType="CheckBox" fmlaLink="$J$76" lockText="1" noThreeD="1"/>
</file>

<file path=xl/ctrlProps/ctrlProp52.xml><?xml version="1.0" encoding="utf-8"?>
<formControlPr xmlns="http://schemas.microsoft.com/office/spreadsheetml/2009/9/main" objectType="CheckBox" fmlaLink="$J$80" lockText="1" noThreeD="1"/>
</file>

<file path=xl/ctrlProps/ctrlProp53.xml><?xml version="1.0" encoding="utf-8"?>
<formControlPr xmlns="http://schemas.microsoft.com/office/spreadsheetml/2009/9/main" objectType="CheckBox" fmlaLink="$J$82" lockText="1" noThreeD="1"/>
</file>

<file path=xl/ctrlProps/ctrlProp54.xml><?xml version="1.0" encoding="utf-8"?>
<formControlPr xmlns="http://schemas.microsoft.com/office/spreadsheetml/2009/9/main" objectType="Label" lockText="1"/>
</file>

<file path=xl/ctrlProps/ctrlProp55.xml><?xml version="1.0" encoding="utf-8"?>
<formControlPr xmlns="http://schemas.microsoft.com/office/spreadsheetml/2009/9/main" objectType="CheckBox" fmlaLink="$J$84" lockText="1" noThreeD="1"/>
</file>

<file path=xl/ctrlProps/ctrlProp56.xml><?xml version="1.0" encoding="utf-8"?>
<formControlPr xmlns="http://schemas.microsoft.com/office/spreadsheetml/2009/9/main" objectType="CheckBox" fmlaLink="$J$86" lockText="1" noThreeD="1"/>
</file>

<file path=xl/ctrlProps/ctrlProp57.xml><?xml version="1.0" encoding="utf-8"?>
<formControlPr xmlns="http://schemas.microsoft.com/office/spreadsheetml/2009/9/main" objectType="CheckBox" fmlaLink="J108"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CheckBox" fmlaLink="J104"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J106" lockText="1" noThreeD="1"/>
</file>

<file path=xl/ctrlProps/ctrlProp61.xml><?xml version="1.0" encoding="utf-8"?>
<formControlPr xmlns="http://schemas.microsoft.com/office/spreadsheetml/2009/9/main" objectType="CheckBox" fmlaLink="J110" lockText="1" noThreeD="1"/>
</file>

<file path=xl/ctrlProps/ctrlProp62.xml><?xml version="1.0" encoding="utf-8"?>
<formControlPr xmlns="http://schemas.microsoft.com/office/spreadsheetml/2009/9/main" objectType="CheckBox" fmlaLink="J112" lockText="1" noThreeD="1"/>
</file>

<file path=xl/ctrlProps/ctrlProp63.xml><?xml version="1.0" encoding="utf-8"?>
<formControlPr xmlns="http://schemas.microsoft.com/office/spreadsheetml/2009/9/main" objectType="CheckBox" fmlaLink="J114" lockText="1" noThreeD="1"/>
</file>

<file path=xl/ctrlProps/ctrlProp64.xml><?xml version="1.0" encoding="utf-8"?>
<formControlPr xmlns="http://schemas.microsoft.com/office/spreadsheetml/2009/9/main" objectType="CheckBox" fmlaLink="J116" lockText="1" noThreeD="1"/>
</file>

<file path=xl/ctrlProps/ctrlProp65.xml><?xml version="1.0" encoding="utf-8"?>
<formControlPr xmlns="http://schemas.microsoft.com/office/spreadsheetml/2009/9/main" objectType="CheckBox" fmlaLink="$L$74" lockText="1" noThreeD="1"/>
</file>

<file path=xl/ctrlProps/ctrlProp66.xml><?xml version="1.0" encoding="utf-8"?>
<formControlPr xmlns="http://schemas.microsoft.com/office/spreadsheetml/2009/9/main" objectType="CheckBox" fmlaLink="$L$76" lockText="1" noThreeD="1"/>
</file>

<file path=xl/ctrlProps/ctrlProp67.xml><?xml version="1.0" encoding="utf-8"?>
<formControlPr xmlns="http://schemas.microsoft.com/office/spreadsheetml/2009/9/main" objectType="CheckBox" fmlaLink="$L$78" lockText="1" noThreeD="1"/>
</file>

<file path=xl/ctrlProps/ctrlProp68.xml><?xml version="1.0" encoding="utf-8"?>
<formControlPr xmlns="http://schemas.microsoft.com/office/spreadsheetml/2009/9/main" objectType="CheckBox" fmlaLink="L80" lockText="1" noThreeD="1"/>
</file>

<file path=xl/ctrlProps/ctrlProp69.xml><?xml version="1.0" encoding="utf-8"?>
<formControlPr xmlns="http://schemas.microsoft.com/office/spreadsheetml/2009/9/main" objectType="CheckBox" fmlaLink="$L82" lockText="1" noThreeD="1"/>
</file>

<file path=xl/ctrlProps/ctrlProp7.xml><?xml version="1.0" encoding="utf-8"?>
<formControlPr xmlns="http://schemas.microsoft.com/office/spreadsheetml/2009/9/main" objectType="CheckBox" fmlaLink="$H$16" lockText="1" noThreeD="1"/>
</file>

<file path=xl/ctrlProps/ctrlProp70.xml><?xml version="1.0" encoding="utf-8"?>
<formControlPr xmlns="http://schemas.microsoft.com/office/spreadsheetml/2009/9/main" objectType="CheckBox" fmlaLink="L84" lockText="1" noThreeD="1"/>
</file>

<file path=xl/ctrlProps/ctrlProp71.xml><?xml version="1.0" encoding="utf-8"?>
<formControlPr xmlns="http://schemas.microsoft.com/office/spreadsheetml/2009/9/main" objectType="CheckBox" fmlaLink="L86" lockText="1" noThreeD="1"/>
</file>

<file path=xl/ctrlProps/ctrlProp72.xml><?xml version="1.0" encoding="utf-8"?>
<formControlPr xmlns="http://schemas.microsoft.com/office/spreadsheetml/2009/9/main" objectType="CheckBox" fmlaLink="$J$64" lockText="1" noThreeD="1"/>
</file>

<file path=xl/ctrlProps/ctrlProp73.xml><?xml version="1.0" encoding="utf-8"?>
<formControlPr xmlns="http://schemas.microsoft.com/office/spreadsheetml/2009/9/main" objectType="CheckBox" fmlaLink="$K$50"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CheckBox" fmlaLink="$K$33" lockText="1" noThreeD="1"/>
</file>

<file path=xl/ctrlProps/ctrlProp76.xml><?xml version="1.0" encoding="utf-8"?>
<formControlPr xmlns="http://schemas.microsoft.com/office/spreadsheetml/2009/9/main" objectType="CheckBox" fmlaLink="$K$35" lockText="1" noThreeD="1"/>
</file>

<file path=xl/ctrlProps/ctrlProp77.xml><?xml version="1.0" encoding="utf-8"?>
<formControlPr xmlns="http://schemas.microsoft.com/office/spreadsheetml/2009/9/main" objectType="CheckBox" fmlaLink="$K$41" lockText="1" noThreeD="1"/>
</file>

<file path=xl/ctrlProps/ctrlProp78.xml><?xml version="1.0" encoding="utf-8"?>
<formControlPr xmlns="http://schemas.microsoft.com/office/spreadsheetml/2009/9/main" objectType="CheckBox" fmlaLink="$K$45" lockText="1" noThreeD="1"/>
</file>

<file path=xl/ctrlProps/ctrlProp79.xml><?xml version="1.0" encoding="utf-8"?>
<formControlPr xmlns="http://schemas.microsoft.com/office/spreadsheetml/2009/9/main" objectType="CheckBox" fmlaLink="$K$55" lockText="1" noThreeD="1"/>
</file>

<file path=xl/ctrlProps/ctrlProp8.xml><?xml version="1.0" encoding="utf-8"?>
<formControlPr xmlns="http://schemas.microsoft.com/office/spreadsheetml/2009/9/main" objectType="CheckBox" fmlaLink="$H$18" lockText="1" noThreeD="1"/>
</file>

<file path=xl/ctrlProps/ctrlProp80.xml><?xml version="1.0" encoding="utf-8"?>
<formControlPr xmlns="http://schemas.microsoft.com/office/spreadsheetml/2009/9/main" objectType="CheckBox" fmlaLink="$K$60" lockText="1" noThreeD="1"/>
</file>

<file path=xl/ctrlProps/ctrlProp81.xml><?xml version="1.0" encoding="utf-8"?>
<formControlPr xmlns="http://schemas.microsoft.com/office/spreadsheetml/2009/9/main" objectType="CheckBox" fmlaLink="$K$10" lockText="1" noThreeD="1"/>
</file>

<file path=xl/ctrlProps/ctrlProp82.xml><?xml version="1.0" encoding="utf-8"?>
<formControlPr xmlns="http://schemas.microsoft.com/office/spreadsheetml/2009/9/main" objectType="CheckBox" fmlaLink="$K$15" lockText="1" noThreeD="1"/>
</file>

<file path=xl/ctrlProps/ctrlProp83.xml><?xml version="1.0" encoding="utf-8"?>
<formControlPr xmlns="http://schemas.microsoft.com/office/spreadsheetml/2009/9/main" objectType="CheckBox" fmlaLink="$K$76" lockText="1" noThreeD="1"/>
</file>

<file path=xl/ctrlProps/ctrlProp84.xml><?xml version="1.0" encoding="utf-8"?>
<formControlPr xmlns="http://schemas.microsoft.com/office/spreadsheetml/2009/9/main" objectType="CheckBox" fmlaLink="$K$83"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CheckBox" fmlaLink="$K$23" lockText="1" noThreeD="1"/>
</file>

<file path=xl/ctrlProps/ctrlProp87.xml><?xml version="1.0" encoding="utf-8"?>
<formControlPr xmlns="http://schemas.microsoft.com/office/spreadsheetml/2009/9/main" objectType="CheckBox" fmlaLink="$K$25" lockText="1" noThreeD="1"/>
</file>

<file path=xl/ctrlProps/ctrlProp88.xml><?xml version="1.0" encoding="utf-8"?>
<formControlPr xmlns="http://schemas.microsoft.com/office/spreadsheetml/2009/9/main" objectType="CheckBox" fmlaLink="$K$47" lockText="1" noThreeD="1"/>
</file>

<file path=xl/ctrlProps/ctrlProp89.xml><?xml version="1.0" encoding="utf-8"?>
<formControlPr xmlns="http://schemas.microsoft.com/office/spreadsheetml/2009/9/main" objectType="CheckBox" fmlaLink="$K$27" lockText="1" noThreeD="1"/>
</file>

<file path=xl/ctrlProps/ctrlProp9.xml><?xml version="1.0" encoding="utf-8"?>
<formControlPr xmlns="http://schemas.microsoft.com/office/spreadsheetml/2009/9/main" objectType="CheckBox" fmlaLink="$H$20" lockText="1" noThreeD="1"/>
</file>

<file path=xl/ctrlProps/ctrlProp90.xml><?xml version="1.0" encoding="utf-8"?>
<formControlPr xmlns="http://schemas.microsoft.com/office/spreadsheetml/2009/9/main" objectType="CheckBox" fmlaLink="$K$10" lockText="1" noThreeD="1"/>
</file>

<file path=xl/ctrlProps/ctrlProp91.xml><?xml version="1.0" encoding="utf-8"?>
<formControlPr xmlns="http://schemas.microsoft.com/office/spreadsheetml/2009/9/main" objectType="CheckBox" fmlaLink="$K$14" lockText="1" noThreeD="1"/>
</file>

<file path=xl/ctrlProps/ctrlProp92.xml><?xml version="1.0" encoding="utf-8"?>
<formControlPr xmlns="http://schemas.microsoft.com/office/spreadsheetml/2009/9/main" objectType="CheckBox" fmlaLink="$K$18" lockText="1" noThreeD="1"/>
</file>

<file path=xl/ctrlProps/ctrlProp93.xml><?xml version="1.0" encoding="utf-8"?>
<formControlPr xmlns="http://schemas.microsoft.com/office/spreadsheetml/2009/9/main" objectType="CheckBox" fmlaLink="$K$56" lockText="1" noThreeD="1"/>
</file>

<file path=xl/ctrlProps/ctrlProp94.xml><?xml version="1.0" encoding="utf-8"?>
<formControlPr xmlns="http://schemas.microsoft.com/office/spreadsheetml/2009/9/main" objectType="CheckBox" fmlaLink="$K$64"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CheckBox" fmlaLink="$K$8" lockText="1" noThreeD="1"/>
</file>

<file path=xl/ctrlProps/ctrlProp97.xml><?xml version="1.0" encoding="utf-8"?>
<formControlPr xmlns="http://schemas.microsoft.com/office/spreadsheetml/2009/9/main" objectType="CheckBox" fmlaLink="$K$10" lockText="1" noThreeD="1"/>
</file>

<file path=xl/ctrlProps/ctrlProp98.xml><?xml version="1.0" encoding="utf-8"?>
<formControlPr xmlns="http://schemas.microsoft.com/office/spreadsheetml/2009/9/main" objectType="CheckBox" fmlaLink="$K$12" lockText="1" noThreeD="1"/>
</file>

<file path=xl/ctrlProps/ctrlProp99.xml><?xml version="1.0" encoding="utf-8"?>
<formControlPr xmlns="http://schemas.microsoft.com/office/spreadsheetml/2009/9/main" objectType="CheckBox" fmlaLink="$K$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8</xdr:row>
          <xdr:rowOff>180975</xdr:rowOff>
        </xdr:from>
        <xdr:to>
          <xdr:col>8</xdr:col>
          <xdr:colOff>714375</xdr:colOff>
          <xdr:row>10</xdr:row>
          <xdr:rowOff>0</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fLocksWithSheet="0"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48</xdr:row>
          <xdr:rowOff>142875</xdr:rowOff>
        </xdr:from>
        <xdr:to>
          <xdr:col>2</xdr:col>
          <xdr:colOff>266700</xdr:colOff>
          <xdr:row>50</xdr:row>
          <xdr:rowOff>19050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werden keine Operationen durchgeführt (nicht anwendbar)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76</xdr:row>
          <xdr:rowOff>28575</xdr:rowOff>
        </xdr:from>
        <xdr:to>
          <xdr:col>2</xdr:col>
          <xdr:colOff>609600</xdr:colOff>
          <xdr:row>77</xdr:row>
          <xdr:rowOff>0</xdr:rowOff>
        </xdr:to>
        <xdr:sp macro="" textlink="">
          <xdr:nvSpPr>
            <xdr:cNvPr id="8199" name="Drop Down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81</xdr:row>
          <xdr:rowOff>28575</xdr:rowOff>
        </xdr:from>
        <xdr:to>
          <xdr:col>2</xdr:col>
          <xdr:colOff>609600</xdr:colOff>
          <xdr:row>82</xdr:row>
          <xdr:rowOff>0</xdr:rowOff>
        </xdr:to>
        <xdr:sp macro="" textlink="">
          <xdr:nvSpPr>
            <xdr:cNvPr id="8200" name="Drop Down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77</xdr:row>
          <xdr:rowOff>28575</xdr:rowOff>
        </xdr:from>
        <xdr:to>
          <xdr:col>2</xdr:col>
          <xdr:colOff>609600</xdr:colOff>
          <xdr:row>78</xdr:row>
          <xdr:rowOff>0</xdr:rowOff>
        </xdr:to>
        <xdr:sp macro="" textlink="">
          <xdr:nvSpPr>
            <xdr:cNvPr id="8201" name="Drop Down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78</xdr:row>
          <xdr:rowOff>28575</xdr:rowOff>
        </xdr:from>
        <xdr:to>
          <xdr:col>2</xdr:col>
          <xdr:colOff>609600</xdr:colOff>
          <xdr:row>79</xdr:row>
          <xdr:rowOff>0</xdr:rowOff>
        </xdr:to>
        <xdr:sp macro="" textlink="">
          <xdr:nvSpPr>
            <xdr:cNvPr id="8202" name="Drop Down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79</xdr:row>
          <xdr:rowOff>28575</xdr:rowOff>
        </xdr:from>
        <xdr:to>
          <xdr:col>2</xdr:col>
          <xdr:colOff>609600</xdr:colOff>
          <xdr:row>80</xdr:row>
          <xdr:rowOff>0</xdr:rowOff>
        </xdr:to>
        <xdr:sp macro="" textlink="">
          <xdr:nvSpPr>
            <xdr:cNvPr id="8203" name="Drop Down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80</xdr:row>
          <xdr:rowOff>28575</xdr:rowOff>
        </xdr:from>
        <xdr:to>
          <xdr:col>2</xdr:col>
          <xdr:colOff>609600</xdr:colOff>
          <xdr:row>81</xdr:row>
          <xdr:rowOff>0</xdr:rowOff>
        </xdr:to>
        <xdr:sp macro="" textlink="">
          <xdr:nvSpPr>
            <xdr:cNvPr id="8204" name="Drop Down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75</xdr:row>
          <xdr:rowOff>66675</xdr:rowOff>
        </xdr:from>
        <xdr:to>
          <xdr:col>2</xdr:col>
          <xdr:colOff>657225</xdr:colOff>
          <xdr:row>82</xdr:row>
          <xdr:rowOff>19050</xdr:rowOff>
        </xdr:to>
        <xdr:sp macro="" textlink="">
          <xdr:nvSpPr>
            <xdr:cNvPr id="8205" name="Group Box 13" hidden="1">
              <a:extLst>
                <a:ext uri="{63B3BB69-23CF-44E3-9099-C40C66FF867C}">
                  <a14:compatExt spid="_x0000_s820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Qualifikation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47625</xdr:rowOff>
        </xdr:from>
        <xdr:to>
          <xdr:col>2</xdr:col>
          <xdr:colOff>1304925</xdr:colOff>
          <xdr:row>17</xdr:row>
          <xdr:rowOff>66675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Präsentation der Daten vor der Hygiene-/Arzneimittelkommission ist erfolgt.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13166</xdr:colOff>
          <xdr:row>7</xdr:row>
          <xdr:rowOff>121496</xdr:rowOff>
        </xdr:from>
        <xdr:to>
          <xdr:col>2</xdr:col>
          <xdr:colOff>1194044</xdr:colOff>
          <xdr:row>11</xdr:row>
          <xdr:rowOff>139259</xdr:rowOff>
        </xdr:to>
        <xdr:grpSp>
          <xdr:nvGrpSpPr>
            <xdr:cNvPr id="12" name="Gruppieren 11"/>
            <xdr:cNvGrpSpPr/>
          </xdr:nvGrpSpPr>
          <xdr:grpSpPr>
            <a:xfrm>
              <a:off x="362416" y="1407371"/>
              <a:ext cx="3673253" cy="763888"/>
              <a:chOff x="471393" y="3005278"/>
              <a:chExt cx="3431853" cy="713367"/>
            </a:xfrm>
          </xdr:grpSpPr>
          <xdr:sp macro="" textlink="">
            <xdr:nvSpPr>
              <xdr:cNvPr id="8209" name="Check Box 17" hidden="1">
                <a:extLst>
                  <a:ext uri="{63B3BB69-23CF-44E3-9099-C40C66FF867C}">
                    <a14:compatExt spid="_x0000_s8209"/>
                  </a:ext>
                </a:extLst>
              </xdr:cNvPr>
              <xdr:cNvSpPr/>
            </xdr:nvSpPr>
            <xdr:spPr>
              <a:xfrm>
                <a:off x="471393" y="3005278"/>
                <a:ext cx="2412344" cy="276569"/>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Resistenzstatistik des vorangegangenen Jahres</a:t>
                </a:r>
              </a:p>
            </xdr:txBody>
          </xdr:sp>
          <xdr:sp macro="" textlink="">
            <xdr:nvSpPr>
              <xdr:cNvPr id="8210" name="Check Box 18" hidden="1">
                <a:extLst>
                  <a:ext uri="{63B3BB69-23CF-44E3-9099-C40C66FF867C}">
                    <a14:compatExt spid="_x0000_s8210"/>
                  </a:ext>
                </a:extLst>
              </xdr:cNvPr>
              <xdr:cNvSpPr/>
            </xdr:nvSpPr>
            <xdr:spPr>
              <a:xfrm>
                <a:off x="471847" y="3441417"/>
                <a:ext cx="3431399" cy="277228"/>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Bewertung der Statistik wurden durchgeführt und liegen schriftlich vor.</a:t>
                </a:r>
              </a:p>
            </xdr:txBody>
          </xdr:sp>
          <xdr:sp macro="" textlink="">
            <xdr:nvSpPr>
              <xdr:cNvPr id="8211" name="Label 19" hidden="1">
                <a:extLst>
                  <a:ext uri="{63B3BB69-23CF-44E3-9099-C40C66FF867C}">
                    <a14:compatExt spid="_x0000_s8211"/>
                  </a:ext>
                </a:extLst>
              </xdr:cNvPr>
              <xdr:cNvSpPr/>
            </xdr:nvSpPr>
            <xdr:spPr>
              <a:xfrm>
                <a:off x="660909" y="3266922"/>
                <a:ext cx="806450" cy="173057"/>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und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261736</xdr:colOff>
          <xdr:row>21</xdr:row>
          <xdr:rowOff>101323</xdr:rowOff>
        </xdr:from>
        <xdr:to>
          <xdr:col>2</xdr:col>
          <xdr:colOff>1359647</xdr:colOff>
          <xdr:row>33</xdr:row>
          <xdr:rowOff>87313</xdr:rowOff>
        </xdr:to>
        <xdr:grpSp>
          <xdr:nvGrpSpPr>
            <xdr:cNvPr id="18" name="Gruppieren 17"/>
            <xdr:cNvGrpSpPr/>
          </xdr:nvGrpSpPr>
          <xdr:grpSpPr>
            <a:xfrm>
              <a:off x="261736" y="4054198"/>
              <a:ext cx="3939536" cy="2192615"/>
              <a:chOff x="261736" y="6383184"/>
              <a:chExt cx="3725845" cy="2091751"/>
            </a:xfrm>
          </xdr:grpSpPr>
          <xdr:sp macro="" textlink="">
            <xdr:nvSpPr>
              <xdr:cNvPr id="8212" name="Group Box 20" hidden="1">
                <a:extLst>
                  <a:ext uri="{63B3BB69-23CF-44E3-9099-C40C66FF867C}">
                    <a14:compatExt spid="_x0000_s8212"/>
                  </a:ext>
                </a:extLst>
              </xdr:cNvPr>
              <xdr:cNvSpPr/>
            </xdr:nvSpPr>
            <xdr:spPr>
              <a:xfrm>
                <a:off x="261736" y="6383184"/>
                <a:ext cx="3725845" cy="2091751"/>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Berechnung ddd/rdd</a:t>
                </a:r>
              </a:p>
            </xdr:txBody>
          </xdr:sp>
          <xdr:sp macro="" textlink="">
            <xdr:nvSpPr>
              <xdr:cNvPr id="8213" name="Check Box 21" hidden="1">
                <a:extLst>
                  <a:ext uri="{63B3BB69-23CF-44E3-9099-C40C66FF867C}">
                    <a14:compatExt spid="_x0000_s8213"/>
                  </a:ext>
                </a:extLst>
              </xdr:cNvPr>
              <xdr:cNvSpPr/>
            </xdr:nvSpPr>
            <xdr:spPr>
              <a:xfrm>
                <a:off x="711374" y="6795563"/>
                <a:ext cx="3029554" cy="19276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Vancomycin,</a:t>
                </a:r>
              </a:p>
            </xdr:txBody>
          </xdr:sp>
          <xdr:sp macro="" textlink="">
            <xdr:nvSpPr>
              <xdr:cNvPr id="8214" name="Label 22" hidden="1">
                <a:extLst>
                  <a:ext uri="{63B3BB69-23CF-44E3-9099-C40C66FF867C}">
                    <a14:compatExt spid="_x0000_s8214"/>
                  </a:ext>
                </a:extLst>
              </xdr:cNvPr>
              <xdr:cNvSpPr/>
            </xdr:nvSpPr>
            <xdr:spPr>
              <a:xfrm>
                <a:off x="422150" y="6475821"/>
                <a:ext cx="3278244" cy="313932"/>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Berechnung der ddd und/oder rdd pro 100 Patiententag mit Bewertung:</a:t>
                </a:r>
              </a:p>
              <a:p>
                <a:pPr algn="l" rtl="0">
                  <a:defRPr sz="1000"/>
                </a:pPr>
                <a:r>
                  <a:rPr lang="de-DE" sz="800" b="0" i="0" u="none" strike="noStrike" baseline="0">
                    <a:solidFill>
                      <a:srgbClr val="000000"/>
                    </a:solidFill>
                    <a:latin typeface="Segoe UI"/>
                    <a:ea typeface="Segoe UI"/>
                    <a:cs typeface="Segoe UI"/>
                  </a:rPr>
                  <a:t>mind.</a:t>
                </a:r>
              </a:p>
            </xdr:txBody>
          </xdr:sp>
          <xdr:sp macro="" textlink="">
            <xdr:nvSpPr>
              <xdr:cNvPr id="8215" name="Check Box 23" hidden="1">
                <a:extLst>
                  <a:ext uri="{63B3BB69-23CF-44E3-9099-C40C66FF867C}">
                    <a14:compatExt spid="_x0000_s8215"/>
                  </a:ext>
                </a:extLst>
              </xdr:cNvPr>
              <xdr:cNvSpPr/>
            </xdr:nvSpPr>
            <xdr:spPr>
              <a:xfrm>
                <a:off x="709988" y="6998065"/>
                <a:ext cx="3028640" cy="19458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Piperazillin/Tazobactam,</a:t>
                </a:r>
              </a:p>
            </xdr:txBody>
          </xdr:sp>
          <xdr:sp macro="" textlink="">
            <xdr:nvSpPr>
              <xdr:cNvPr id="8216" name="Check Box 24" hidden="1">
                <a:extLst>
                  <a:ext uri="{63B3BB69-23CF-44E3-9099-C40C66FF867C}">
                    <a14:compatExt spid="_x0000_s8216"/>
                  </a:ext>
                </a:extLst>
              </xdr:cNvPr>
              <xdr:cNvSpPr/>
            </xdr:nvSpPr>
            <xdr:spPr>
              <a:xfrm>
                <a:off x="709987" y="7233644"/>
                <a:ext cx="3028640" cy="19276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Fluorchinolone,</a:t>
                </a:r>
              </a:p>
            </xdr:txBody>
          </xdr:sp>
          <xdr:sp macro="" textlink="">
            <xdr:nvSpPr>
              <xdr:cNvPr id="8217" name="Check Box 25" hidden="1">
                <a:extLst>
                  <a:ext uri="{63B3BB69-23CF-44E3-9099-C40C66FF867C}">
                    <a14:compatExt spid="_x0000_s8217"/>
                  </a:ext>
                </a:extLst>
              </xdr:cNvPr>
              <xdr:cNvSpPr/>
            </xdr:nvSpPr>
            <xdr:spPr>
              <a:xfrm>
                <a:off x="711417" y="7471194"/>
                <a:ext cx="3028640" cy="19276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3. Generation Cephalosporine und</a:t>
                </a:r>
              </a:p>
            </xdr:txBody>
          </xdr:sp>
          <xdr:sp macro="" textlink="">
            <xdr:nvSpPr>
              <xdr:cNvPr id="8218" name="Check Box 26" hidden="1">
                <a:extLst>
                  <a:ext uri="{63B3BB69-23CF-44E3-9099-C40C66FF867C}">
                    <a14:compatExt spid="_x0000_s8218"/>
                  </a:ext>
                </a:extLst>
              </xdr:cNvPr>
              <xdr:cNvSpPr/>
            </xdr:nvSpPr>
            <xdr:spPr>
              <a:xfrm>
                <a:off x="711417" y="7688023"/>
                <a:ext cx="3028640" cy="19276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Carbapeneme.</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30</xdr:row>
          <xdr:rowOff>133350</xdr:rowOff>
        </xdr:from>
        <xdr:to>
          <xdr:col>1</xdr:col>
          <xdr:colOff>2362200</xdr:colOff>
          <xdr:row>31</xdr:row>
          <xdr:rowOff>142875</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ALLE o.g. Antibiotika berechnet.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152</xdr:row>
          <xdr:rowOff>19050</xdr:rowOff>
        </xdr:from>
        <xdr:to>
          <xdr:col>2</xdr:col>
          <xdr:colOff>1695450</xdr:colOff>
          <xdr:row>153</xdr:row>
          <xdr:rowOff>47625</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151</xdr:row>
          <xdr:rowOff>200025</xdr:rowOff>
        </xdr:from>
        <xdr:to>
          <xdr:col>4</xdr:col>
          <xdr:colOff>47625</xdr:colOff>
          <xdr:row>153</xdr:row>
          <xdr:rowOff>28575</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153</xdr:row>
          <xdr:rowOff>9525</xdr:rowOff>
        </xdr:from>
        <xdr:to>
          <xdr:col>2</xdr:col>
          <xdr:colOff>1733550</xdr:colOff>
          <xdr:row>154</xdr:row>
          <xdr:rowOff>57150</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153</xdr:row>
          <xdr:rowOff>9525</xdr:rowOff>
        </xdr:from>
        <xdr:to>
          <xdr:col>4</xdr:col>
          <xdr:colOff>47625</xdr:colOff>
          <xdr:row>154</xdr:row>
          <xdr:rowOff>47625</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154</xdr:row>
          <xdr:rowOff>9525</xdr:rowOff>
        </xdr:from>
        <xdr:to>
          <xdr:col>2</xdr:col>
          <xdr:colOff>1724025</xdr:colOff>
          <xdr:row>155</xdr:row>
          <xdr:rowOff>57150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154</xdr:row>
          <xdr:rowOff>9525</xdr:rowOff>
        </xdr:from>
        <xdr:to>
          <xdr:col>4</xdr:col>
          <xdr:colOff>47625</xdr:colOff>
          <xdr:row>155</xdr:row>
          <xdr:rowOff>47625</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155</xdr:row>
          <xdr:rowOff>19050</xdr:rowOff>
        </xdr:from>
        <xdr:to>
          <xdr:col>2</xdr:col>
          <xdr:colOff>1714500</xdr:colOff>
          <xdr:row>156</xdr:row>
          <xdr:rowOff>66675</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155</xdr:row>
          <xdr:rowOff>19050</xdr:rowOff>
        </xdr:from>
        <xdr:to>
          <xdr:col>4</xdr:col>
          <xdr:colOff>47625</xdr:colOff>
          <xdr:row>156</xdr:row>
          <xdr:rowOff>57150</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156</xdr:row>
          <xdr:rowOff>0</xdr:rowOff>
        </xdr:from>
        <xdr:to>
          <xdr:col>2</xdr:col>
          <xdr:colOff>1733550</xdr:colOff>
          <xdr:row>157</xdr:row>
          <xdr:rowOff>66675</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156</xdr:row>
          <xdr:rowOff>0</xdr:rowOff>
        </xdr:from>
        <xdr:to>
          <xdr:col>4</xdr:col>
          <xdr:colOff>47625</xdr:colOff>
          <xdr:row>157</xdr:row>
          <xdr:rowOff>47625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1171575</xdr:colOff>
          <xdr:row>157</xdr:row>
          <xdr:rowOff>0</xdr:rowOff>
        </xdr:from>
        <xdr:to>
          <xdr:col>2</xdr:col>
          <xdr:colOff>1724025</xdr:colOff>
          <xdr:row>158</xdr:row>
          <xdr:rowOff>66675</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157</xdr:row>
          <xdr:rowOff>9525</xdr:rowOff>
        </xdr:from>
        <xdr:to>
          <xdr:col>4</xdr:col>
          <xdr:colOff>47625</xdr:colOff>
          <xdr:row>158</xdr:row>
          <xdr:rowOff>47625</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76</xdr:row>
          <xdr:rowOff>0</xdr:rowOff>
        </xdr:from>
        <xdr:to>
          <xdr:col>2</xdr:col>
          <xdr:colOff>1676400</xdr:colOff>
          <xdr:row>77</xdr:row>
          <xdr:rowOff>9525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ABS-Experte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77</xdr:row>
          <xdr:rowOff>0</xdr:rowOff>
        </xdr:from>
        <xdr:to>
          <xdr:col>2</xdr:col>
          <xdr:colOff>1676400</xdr:colOff>
          <xdr:row>78</xdr:row>
          <xdr:rowOff>9525</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ABS-Experte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78</xdr:row>
          <xdr:rowOff>0</xdr:rowOff>
        </xdr:from>
        <xdr:to>
          <xdr:col>2</xdr:col>
          <xdr:colOff>1676400</xdr:colOff>
          <xdr:row>79</xdr:row>
          <xdr:rowOff>9525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ABS-Experte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79</xdr:row>
          <xdr:rowOff>9525</xdr:rowOff>
        </xdr:from>
        <xdr:to>
          <xdr:col>2</xdr:col>
          <xdr:colOff>1676400</xdr:colOff>
          <xdr:row>80</xdr:row>
          <xdr:rowOff>28575</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ABS-Experte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80</xdr:row>
          <xdr:rowOff>9525</xdr:rowOff>
        </xdr:from>
        <xdr:to>
          <xdr:col>2</xdr:col>
          <xdr:colOff>1676400</xdr:colOff>
          <xdr:row>81</xdr:row>
          <xdr:rowOff>28575</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ABS-Experte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81</xdr:row>
          <xdr:rowOff>19050</xdr:rowOff>
        </xdr:from>
        <xdr:to>
          <xdr:col>2</xdr:col>
          <xdr:colOff>1676400</xdr:colOff>
          <xdr:row>82</xdr:row>
          <xdr:rowOff>19050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ABS-Experte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97</xdr:row>
          <xdr:rowOff>57150</xdr:rowOff>
        </xdr:from>
        <xdr:to>
          <xdr:col>2</xdr:col>
          <xdr:colOff>485775</xdr:colOff>
          <xdr:row>98</xdr:row>
          <xdr:rowOff>95250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erfolgt keine Einbindung in die Arzneimittelkommission!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108</xdr:row>
          <xdr:rowOff>57150</xdr:rowOff>
        </xdr:from>
        <xdr:to>
          <xdr:col>2</xdr:col>
          <xdr:colOff>485775</xdr:colOff>
          <xdr:row>109</xdr:row>
          <xdr:rowOff>95250</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Es erfolgt keine Einbindung in die Hygienekommission!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187</xdr:row>
          <xdr:rowOff>0</xdr:rowOff>
        </xdr:from>
        <xdr:to>
          <xdr:col>1</xdr:col>
          <xdr:colOff>2409825</xdr:colOff>
          <xdr:row>188</xdr:row>
          <xdr:rowOff>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Deeskalation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188</xdr:row>
          <xdr:rowOff>9525</xdr:rowOff>
        </xdr:from>
        <xdr:to>
          <xdr:col>1</xdr:col>
          <xdr:colOff>2409825</xdr:colOff>
          <xdr:row>189</xdr:row>
          <xdr:rowOff>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Therapiedauer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189</xdr:row>
          <xdr:rowOff>0</xdr:rowOff>
        </xdr:from>
        <xdr:to>
          <xdr:col>1</xdr:col>
          <xdr:colOff>2409825</xdr:colOff>
          <xdr:row>190</xdr:row>
          <xdr:rowOff>0</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Oralisierung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190</xdr:row>
          <xdr:rowOff>0</xdr:rowOff>
        </xdr:from>
        <xdr:to>
          <xdr:col>1</xdr:col>
          <xdr:colOff>2409825</xdr:colOff>
          <xdr:row>191</xdr:row>
          <xdr:rowOff>0</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Dosisoptimierung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191</xdr:row>
          <xdr:rowOff>0</xdr:rowOff>
        </xdr:from>
        <xdr:to>
          <xdr:col>1</xdr:col>
          <xdr:colOff>2409825</xdr:colOff>
          <xdr:row>192</xdr:row>
          <xdr:rowOff>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Substanzwechsel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185</xdr:row>
          <xdr:rowOff>161925</xdr:rowOff>
        </xdr:from>
        <xdr:to>
          <xdr:col>2</xdr:col>
          <xdr:colOff>85725</xdr:colOff>
          <xdr:row>192</xdr:row>
          <xdr:rowOff>95250</xdr:rowOff>
        </xdr:to>
        <xdr:sp macro="" textlink="">
          <xdr:nvSpPr>
            <xdr:cNvPr id="8256" name="Group Box 64" hidden="1">
              <a:extLst>
                <a:ext uri="{63B3BB69-23CF-44E3-9099-C40C66FF867C}">
                  <a14:compatExt spid="_x0000_s825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Segoe UI"/>
                  <a:ea typeface="Segoe UI"/>
                  <a:cs typeface="Segoe UI"/>
                </a:rPr>
                <a:t>Spezielle Programme zur Therapieoptimierung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194</xdr:row>
          <xdr:rowOff>9525</xdr:rowOff>
        </xdr:from>
        <xdr:to>
          <xdr:col>2</xdr:col>
          <xdr:colOff>866775</xdr:colOff>
          <xdr:row>195</xdr:row>
          <xdr:rowOff>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Spezielle Regeln bei der Mitteilung mikrobiologischer Befunde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195</xdr:row>
          <xdr:rowOff>180975</xdr:rowOff>
        </xdr:from>
        <xdr:to>
          <xdr:col>3</xdr:col>
          <xdr:colOff>152400</xdr:colOff>
          <xdr:row>197</xdr:row>
          <xdr:rowOff>28575</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Spezielle Regeln für das Management von Patienten mit multiresistenten Erregern und C. difficile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197</xdr:row>
          <xdr:rowOff>180975</xdr:rowOff>
        </xdr:from>
        <xdr:to>
          <xdr:col>2</xdr:col>
          <xdr:colOff>495300</xdr:colOff>
          <xdr:row>199</xdr:row>
          <xdr:rowOff>38100</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Computergestützte Informationstechnologie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9525</xdr:rowOff>
        </xdr:from>
        <xdr:to>
          <xdr:col>4</xdr:col>
          <xdr:colOff>57150</xdr:colOff>
          <xdr:row>115</xdr:row>
          <xdr:rowOff>9525</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Es werden mindestens halbjährige Sitzungen durchgeführt (ggf. in Kombination mit Arzneimittel-/Hygienekommission)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125</xdr:row>
          <xdr:rowOff>0</xdr:rowOff>
        </xdr:from>
        <xdr:to>
          <xdr:col>2</xdr:col>
          <xdr:colOff>1704975</xdr:colOff>
          <xdr:row>126</xdr:row>
          <xdr:rowOff>9525</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179</xdr:row>
          <xdr:rowOff>171450</xdr:rowOff>
        </xdr:from>
        <xdr:to>
          <xdr:col>2</xdr:col>
          <xdr:colOff>247650</xdr:colOff>
          <xdr:row>181</xdr:row>
          <xdr:rowOff>38100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ABS-Visiten (Antiinfektivavisiten)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182</xdr:row>
          <xdr:rowOff>9525</xdr:rowOff>
        </xdr:from>
        <xdr:to>
          <xdr:col>2</xdr:col>
          <xdr:colOff>219075</xdr:colOff>
          <xdr:row>183</xdr:row>
          <xdr:rowOff>47625</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Punktprävalenzstudien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126</xdr:row>
          <xdr:rowOff>9525</xdr:rowOff>
        </xdr:from>
        <xdr:to>
          <xdr:col>2</xdr:col>
          <xdr:colOff>1704975</xdr:colOff>
          <xdr:row>127</xdr:row>
          <xdr:rowOff>9525</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127</xdr:row>
          <xdr:rowOff>0</xdr:rowOff>
        </xdr:from>
        <xdr:to>
          <xdr:col>2</xdr:col>
          <xdr:colOff>1704975</xdr:colOff>
          <xdr:row>128</xdr:row>
          <xdr:rowOff>0</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128</xdr:row>
          <xdr:rowOff>9525</xdr:rowOff>
        </xdr:from>
        <xdr:to>
          <xdr:col>2</xdr:col>
          <xdr:colOff>1704975</xdr:colOff>
          <xdr:row>129</xdr:row>
          <xdr:rowOff>0</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129</xdr:row>
          <xdr:rowOff>9525</xdr:rowOff>
        </xdr:from>
        <xdr:to>
          <xdr:col>2</xdr:col>
          <xdr:colOff>1704975</xdr:colOff>
          <xdr:row>130</xdr:row>
          <xdr:rowOff>0</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130</xdr:row>
          <xdr:rowOff>9525</xdr:rowOff>
        </xdr:from>
        <xdr:to>
          <xdr:col>2</xdr:col>
          <xdr:colOff>1704975</xdr:colOff>
          <xdr:row>131</xdr:row>
          <xdr:rowOff>9525</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171450</xdr:rowOff>
        </xdr:from>
        <xdr:to>
          <xdr:col>1</xdr:col>
          <xdr:colOff>1895475</xdr:colOff>
          <xdr:row>61</xdr:row>
          <xdr:rowOff>180975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ABS-Team wurde formal ernannt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131</xdr:row>
          <xdr:rowOff>0</xdr:rowOff>
        </xdr:from>
        <xdr:to>
          <xdr:col>2</xdr:col>
          <xdr:colOff>1704975</xdr:colOff>
          <xdr:row>132</xdr:row>
          <xdr:rowOff>9525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132</xdr:row>
          <xdr:rowOff>9525</xdr:rowOff>
        </xdr:from>
        <xdr:to>
          <xdr:col>2</xdr:col>
          <xdr:colOff>1704975</xdr:colOff>
          <xdr:row>133</xdr:row>
          <xdr:rowOff>9525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134</xdr:row>
          <xdr:rowOff>9525</xdr:rowOff>
        </xdr:from>
        <xdr:to>
          <xdr:col>2</xdr:col>
          <xdr:colOff>1704975</xdr:colOff>
          <xdr:row>135</xdr:row>
          <xdr:rowOff>0</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135</xdr:row>
          <xdr:rowOff>9525</xdr:rowOff>
        </xdr:from>
        <xdr:to>
          <xdr:col>2</xdr:col>
          <xdr:colOff>1704975</xdr:colOff>
          <xdr:row>136</xdr:row>
          <xdr:rowOff>0</xdr:rowOff>
        </xdr:to>
        <xdr:sp macro="" textlink="">
          <xdr:nvSpPr>
            <xdr:cNvPr id="8275" name="Check Box 83" hidden="1">
              <a:extLst>
                <a:ext uri="{63B3BB69-23CF-44E3-9099-C40C66FF867C}">
                  <a14:compatExt spid="_x0000_s8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136</xdr:row>
          <xdr:rowOff>9525</xdr:rowOff>
        </xdr:from>
        <xdr:to>
          <xdr:col>2</xdr:col>
          <xdr:colOff>1704975</xdr:colOff>
          <xdr:row>137</xdr:row>
          <xdr:rowOff>0</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133</xdr:row>
          <xdr:rowOff>9525</xdr:rowOff>
        </xdr:from>
        <xdr:to>
          <xdr:col>2</xdr:col>
          <xdr:colOff>1704975</xdr:colOff>
          <xdr:row>134</xdr:row>
          <xdr:rowOff>9525</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vorhanden</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8</xdr:col>
          <xdr:colOff>171450</xdr:colOff>
          <xdr:row>11</xdr:row>
          <xdr:rowOff>190500</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Schriftliche Fixierung der Organisationsstruktur für das Hygienemanagement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5</xdr:col>
          <xdr:colOff>466725</xdr:colOff>
          <xdr:row>27</xdr:row>
          <xdr:rowOff>28575</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Festlegung der Aufgaben, Stellung und Rahmenbedingungen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3</xdr:col>
          <xdr:colOff>695325</xdr:colOff>
          <xdr:row>33</xdr:row>
          <xdr:rowOff>19050</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Externe Gestellung Krankenhaushygieniker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9525</xdr:rowOff>
        </xdr:from>
        <xdr:to>
          <xdr:col>3</xdr:col>
          <xdr:colOff>685800</xdr:colOff>
          <xdr:row>35</xdr:row>
          <xdr:rowOff>28575</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Interne Gestellung Krankenhaushygieniker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4</xdr:col>
          <xdr:colOff>495300</xdr:colOff>
          <xdr:row>37</xdr:row>
          <xdr:rowOff>38100</xdr:rowOff>
        </xdr:to>
        <xdr:sp macro="" textlink="">
          <xdr:nvSpPr>
            <xdr:cNvPr id="32773" name="Check Box 5" hidden="1">
              <a:extLst>
                <a:ext uri="{63B3BB69-23CF-44E3-9099-C40C66FF867C}">
                  <a14:compatExt spid="_x0000_s327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Krankenhaushygieniker mit curricularer Fortbildung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0</xdr:rowOff>
        </xdr:from>
        <xdr:to>
          <xdr:col>5</xdr:col>
          <xdr:colOff>466725</xdr:colOff>
          <xdr:row>45</xdr:row>
          <xdr:rowOff>28575</xdr:rowOff>
        </xdr:to>
        <xdr:sp macro="" textlink="">
          <xdr:nvSpPr>
            <xdr:cNvPr id="32774" name="Check Box 6" hidden="1">
              <a:extLst>
                <a:ext uri="{63B3BB69-23CF-44E3-9099-C40C66FF867C}">
                  <a14:compatExt spid="_x0000_s32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Festlegung der Aufgaben, Stellung und Rahmenbedingungen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0</xdr:rowOff>
        </xdr:from>
        <xdr:to>
          <xdr:col>3</xdr:col>
          <xdr:colOff>695325</xdr:colOff>
          <xdr:row>51</xdr:row>
          <xdr:rowOff>28575</xdr:rowOff>
        </xdr:to>
        <xdr:sp macro="" textlink="">
          <xdr:nvSpPr>
            <xdr:cNvPr id="32775" name="Check Box 7" hidden="1">
              <a:extLst>
                <a:ext uri="{63B3BB69-23CF-44E3-9099-C40C66FF867C}">
                  <a14:compatExt spid="_x0000_s32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Schriftliche Fixierung der Freistellung vorhanden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60</xdr:row>
          <xdr:rowOff>0</xdr:rowOff>
        </xdr:from>
        <xdr:to>
          <xdr:col>5</xdr:col>
          <xdr:colOff>466725</xdr:colOff>
          <xdr:row>61</xdr:row>
          <xdr:rowOff>28575</xdr:rowOff>
        </xdr:to>
        <xdr:sp macro="" textlink="">
          <xdr:nvSpPr>
            <xdr:cNvPr id="32778" name="Check Box 10" hidden="1">
              <a:extLst>
                <a:ext uri="{63B3BB69-23CF-44E3-9099-C40C66FF867C}">
                  <a14:compatExt spid="_x0000_s327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Festlegung der Aufgaben, Stellung und Rahmenbedingungen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0</xdr:rowOff>
        </xdr:from>
        <xdr:to>
          <xdr:col>5</xdr:col>
          <xdr:colOff>466725</xdr:colOff>
          <xdr:row>77</xdr:row>
          <xdr:rowOff>38100</xdr:rowOff>
        </xdr:to>
        <xdr:sp macro="" textlink="">
          <xdr:nvSpPr>
            <xdr:cNvPr id="32780" name="Check Box 12" hidden="1">
              <a:extLst>
                <a:ext uri="{63B3BB69-23CF-44E3-9099-C40C66FF867C}">
                  <a14:compatExt spid="_x0000_s327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Festlegung der Aufgaben, Stellung und Rahmenbedingungen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82</xdr:row>
          <xdr:rowOff>0</xdr:rowOff>
        </xdr:from>
        <xdr:to>
          <xdr:col>3</xdr:col>
          <xdr:colOff>695325</xdr:colOff>
          <xdr:row>83</xdr:row>
          <xdr:rowOff>38100</xdr:rowOff>
        </xdr:to>
        <xdr:sp macro="" textlink="">
          <xdr:nvSpPr>
            <xdr:cNvPr id="32781" name="Check Box 13" hidden="1">
              <a:extLst>
                <a:ext uri="{63B3BB69-23CF-44E3-9099-C40C66FF867C}">
                  <a14:compatExt spid="_x0000_s327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Schriftliche Fixierung der Freistellung vorhanden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94</xdr:row>
          <xdr:rowOff>9525</xdr:rowOff>
        </xdr:from>
        <xdr:to>
          <xdr:col>8</xdr:col>
          <xdr:colOff>314325</xdr:colOff>
          <xdr:row>95</xdr:row>
          <xdr:rowOff>57150</xdr:rowOff>
        </xdr:to>
        <xdr:sp macro="" textlink="">
          <xdr:nvSpPr>
            <xdr:cNvPr id="32782" name="Check Box 14" hidden="1">
              <a:extLst>
                <a:ext uri="{63B3BB69-23CF-44E3-9099-C40C66FF867C}">
                  <a14:compatExt spid="_x0000_s327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Schulungskonzept mit Sicherstellung der jährlichen Hygieneschulungen liegt vor.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8</xdr:col>
          <xdr:colOff>171450</xdr:colOff>
          <xdr:row>16</xdr:row>
          <xdr:rowOff>9525</xdr:rowOff>
        </xdr:to>
        <xdr:sp macro="" textlink="">
          <xdr:nvSpPr>
            <xdr:cNvPr id="32784" name="Check Box 16" hidden="1">
              <a:extLst>
                <a:ext uri="{63B3BB69-23CF-44E3-9099-C40C66FF867C}">
                  <a14:compatExt spid="_x0000_s327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Hygienekommission 2x/Jahr (aktuell, Benennung der Personen)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9525</xdr:rowOff>
        </xdr:from>
        <xdr:to>
          <xdr:col>2</xdr:col>
          <xdr:colOff>361950</xdr:colOff>
          <xdr:row>14</xdr:row>
          <xdr:rowOff>38100</xdr:rowOff>
        </xdr:to>
        <xdr:sp macro="" textlink="">
          <xdr:nvSpPr>
            <xdr:cNvPr id="32785" name="Label 17" hidden="1">
              <a:extLst>
                <a:ext uri="{63B3BB69-23CF-44E3-9099-C40C66FF867C}">
                  <a14:compatExt spid="_x0000_s327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und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4</xdr:col>
          <xdr:colOff>28575</xdr:colOff>
          <xdr:row>39</xdr:row>
          <xdr:rowOff>190500</xdr:rowOff>
        </xdr:to>
        <xdr:sp macro="" textlink="">
          <xdr:nvSpPr>
            <xdr:cNvPr id="2053" name="Drop Down 5" hidden="1">
              <a:extLst>
                <a:ext uri="{63B3BB69-23CF-44E3-9099-C40C66FF867C}">
                  <a14:compatExt spid="_x0000_s20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4</xdr:col>
          <xdr:colOff>28575</xdr:colOff>
          <xdr:row>52</xdr:row>
          <xdr:rowOff>9525</xdr:rowOff>
        </xdr:to>
        <xdr:sp macro="" textlink="">
          <xdr:nvSpPr>
            <xdr:cNvPr id="2055" name="Drop Down 7" hidden="1">
              <a:extLst>
                <a:ext uri="{63B3BB69-23CF-44E3-9099-C40C66FF867C}">
                  <a14:compatExt spid="_x0000_s2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4</xdr:col>
          <xdr:colOff>28575</xdr:colOff>
          <xdr:row>12</xdr:row>
          <xdr:rowOff>180975</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180975</xdr:rowOff>
        </xdr:from>
        <xdr:to>
          <xdr:col>4</xdr:col>
          <xdr:colOff>28575</xdr:colOff>
          <xdr:row>21</xdr:row>
          <xdr:rowOff>161925</xdr:rowOff>
        </xdr:to>
        <xdr:sp macro="" textlink="">
          <xdr:nvSpPr>
            <xdr:cNvPr id="2063" name="Drop Down 15" hidden="1">
              <a:extLst>
                <a:ext uri="{63B3BB69-23CF-44E3-9099-C40C66FF867C}">
                  <a14:compatExt spid="_x0000_s2063"/>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152400</xdr:rowOff>
        </xdr:from>
        <xdr:to>
          <xdr:col>3</xdr:col>
          <xdr:colOff>552450</xdr:colOff>
          <xdr:row>21</xdr:row>
          <xdr:rowOff>171450</xdr:rowOff>
        </xdr:to>
        <xdr:sp macro="" textlink="">
          <xdr:nvSpPr>
            <xdr:cNvPr id="17409" name="Group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14</xdr:row>
          <xdr:rowOff>28575</xdr:rowOff>
        </xdr:from>
        <xdr:to>
          <xdr:col>2</xdr:col>
          <xdr:colOff>0</xdr:colOff>
          <xdr:row>15</xdr:row>
          <xdr:rowOff>85725</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Surveillance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9525</xdr:rowOff>
        </xdr:from>
        <xdr:to>
          <xdr:col>2</xdr:col>
          <xdr:colOff>400050</xdr:colOff>
          <xdr:row>17</xdr:row>
          <xdr:rowOff>19050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Bewertung der Surveillance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xdr:row>
          <xdr:rowOff>104775</xdr:rowOff>
        </xdr:from>
        <xdr:to>
          <xdr:col>2</xdr:col>
          <xdr:colOff>742950</xdr:colOff>
          <xdr:row>18</xdr:row>
          <xdr:rowOff>180975</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Präsentation Hygienekommission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xdr:row>
          <xdr:rowOff>85725</xdr:rowOff>
        </xdr:from>
        <xdr:to>
          <xdr:col>3</xdr:col>
          <xdr:colOff>295275</xdr:colOff>
          <xdr:row>21</xdr:row>
          <xdr:rowOff>19050</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Kommunikation bzw. Beratung der entsprechenden Abteilungen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67468</xdr:rowOff>
        </xdr:from>
        <xdr:to>
          <xdr:col>4</xdr:col>
          <xdr:colOff>0</xdr:colOff>
          <xdr:row>38</xdr:row>
          <xdr:rowOff>112059</xdr:rowOff>
        </xdr:to>
        <xdr:grpSp>
          <xdr:nvGrpSpPr>
            <xdr:cNvPr id="7" name="Gruppieren 6"/>
            <xdr:cNvGrpSpPr/>
          </xdr:nvGrpSpPr>
          <xdr:grpSpPr>
            <a:xfrm>
              <a:off x="231321" y="5660005"/>
              <a:ext cx="4068537" cy="1500555"/>
              <a:chOff x="436218" y="14803760"/>
              <a:chExt cx="3729658" cy="1805056"/>
            </a:xfrm>
          </xdr:grpSpPr>
          <xdr:sp macro="" textlink="">
            <xdr:nvSpPr>
              <xdr:cNvPr id="17414" name="Group Box 6" hidden="1">
                <a:extLst>
                  <a:ext uri="{63B3BB69-23CF-44E3-9099-C40C66FF867C}">
                    <a14:compatExt spid="_x0000_s17414"/>
                  </a:ext>
                </a:extLst>
              </xdr:cNvPr>
              <xdr:cNvSpPr/>
            </xdr:nvSpPr>
            <xdr:spPr>
              <a:xfrm>
                <a:off x="436218" y="14803760"/>
                <a:ext cx="3729658" cy="1805056"/>
              </a:xfrm>
              <a:prstGeom prst="rect">
                <a:avLst/>
              </a:prstGeom>
            </xdr:spPr>
          </xdr:sp>
          <xdr:sp macro="" textlink="">
            <xdr:nvSpPr>
              <xdr:cNvPr id="17415" name="Check Box 7" hidden="1">
                <a:extLst>
                  <a:ext uri="{63B3BB69-23CF-44E3-9099-C40C66FF867C}">
                    <a14:compatExt spid="_x0000_s17415"/>
                  </a:ext>
                </a:extLst>
              </xdr:cNvPr>
              <xdr:cNvSpPr/>
            </xdr:nvSpPr>
            <xdr:spPr>
              <a:xfrm>
                <a:off x="661226" y="14938182"/>
                <a:ext cx="1481759" cy="262836"/>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Surveillance</a:t>
                </a:r>
              </a:p>
            </xdr:txBody>
          </xdr:sp>
          <xdr:sp macro="" textlink="">
            <xdr:nvSpPr>
              <xdr:cNvPr id="17416" name="Check Box 8" hidden="1">
                <a:extLst>
                  <a:ext uri="{63B3BB69-23CF-44E3-9099-C40C66FF867C}">
                    <a14:compatExt spid="_x0000_s17416"/>
                  </a:ext>
                </a:extLst>
              </xdr:cNvPr>
              <xdr:cNvSpPr/>
            </xdr:nvSpPr>
            <xdr:spPr>
              <a:xfrm>
                <a:off x="661226" y="15302619"/>
                <a:ext cx="1716708" cy="25013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Bewertung der Surveillance</a:t>
                </a:r>
              </a:p>
            </xdr:txBody>
          </xdr:sp>
          <xdr:sp macro="" textlink="">
            <xdr:nvSpPr>
              <xdr:cNvPr id="17417" name="Check Box 9" hidden="1">
                <a:extLst>
                  <a:ext uri="{63B3BB69-23CF-44E3-9099-C40C66FF867C}">
                    <a14:compatExt spid="_x0000_s17417"/>
                  </a:ext>
                </a:extLst>
              </xdr:cNvPr>
              <xdr:cNvSpPr/>
            </xdr:nvSpPr>
            <xdr:spPr>
              <a:xfrm>
                <a:off x="661226" y="15609903"/>
                <a:ext cx="1919909" cy="309218"/>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Präsentation Hygienekommission</a:t>
                </a:r>
              </a:p>
            </xdr:txBody>
          </xdr:sp>
          <xdr:sp macro="" textlink="">
            <xdr:nvSpPr>
              <xdr:cNvPr id="17418" name="Check Box 10" hidden="1">
                <a:extLst>
                  <a:ext uri="{63B3BB69-23CF-44E3-9099-C40C66FF867C}">
                    <a14:compatExt spid="_x0000_s17418"/>
                  </a:ext>
                </a:extLst>
              </xdr:cNvPr>
              <xdr:cNvSpPr/>
            </xdr:nvSpPr>
            <xdr:spPr>
              <a:xfrm>
                <a:off x="661226" y="15974337"/>
                <a:ext cx="3310559" cy="396184"/>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Kommunikation bzw. Beratung der entsprechenden Abteilungen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208643</xdr:colOff>
          <xdr:row>48</xdr:row>
          <xdr:rowOff>128814</xdr:rowOff>
        </xdr:from>
        <xdr:to>
          <xdr:col>3</xdr:col>
          <xdr:colOff>725714</xdr:colOff>
          <xdr:row>58</xdr:row>
          <xdr:rowOff>116114</xdr:rowOff>
        </xdr:to>
        <xdr:grpSp>
          <xdr:nvGrpSpPr>
            <xdr:cNvPr id="13" name="Gruppieren 12"/>
            <xdr:cNvGrpSpPr/>
          </xdr:nvGrpSpPr>
          <xdr:grpSpPr>
            <a:xfrm>
              <a:off x="208643" y="9068705"/>
              <a:ext cx="4054928" cy="1756228"/>
              <a:chOff x="438150" y="19373860"/>
              <a:chExt cx="3727450" cy="2475781"/>
            </a:xfrm>
          </xdr:grpSpPr>
          <xdr:sp macro="" textlink="">
            <xdr:nvSpPr>
              <xdr:cNvPr id="17419" name="Group Box 11" hidden="1">
                <a:extLst>
                  <a:ext uri="{63B3BB69-23CF-44E3-9099-C40C66FF867C}">
                    <a14:compatExt spid="_x0000_s17419"/>
                  </a:ext>
                </a:extLst>
              </xdr:cNvPr>
              <xdr:cNvSpPr/>
            </xdr:nvSpPr>
            <xdr:spPr>
              <a:xfrm>
                <a:off x="438150" y="19373860"/>
                <a:ext cx="3727450" cy="2475781"/>
              </a:xfrm>
              <a:prstGeom prst="rect">
                <a:avLst/>
              </a:prstGeom>
            </xdr:spPr>
          </xdr:sp>
          <xdr:sp macro="" textlink="">
            <xdr:nvSpPr>
              <xdr:cNvPr id="17420" name="Check Box 12" hidden="1">
                <a:extLst>
                  <a:ext uri="{63B3BB69-23CF-44E3-9099-C40C66FF867C}">
                    <a14:compatExt spid="_x0000_s17420"/>
                  </a:ext>
                </a:extLst>
              </xdr:cNvPr>
              <xdr:cNvSpPr/>
            </xdr:nvSpPr>
            <xdr:spPr>
              <a:xfrm>
                <a:off x="676256" y="19576185"/>
                <a:ext cx="1479551" cy="266696"/>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Surveillance</a:t>
                </a:r>
              </a:p>
            </xdr:txBody>
          </xdr:sp>
          <xdr:sp macro="" textlink="">
            <xdr:nvSpPr>
              <xdr:cNvPr id="17421" name="Check Box 13" hidden="1">
                <a:extLst>
                  <a:ext uri="{63B3BB69-23CF-44E3-9099-C40C66FF867C}">
                    <a14:compatExt spid="_x0000_s17421"/>
                  </a:ext>
                </a:extLst>
              </xdr:cNvPr>
              <xdr:cNvSpPr/>
            </xdr:nvSpPr>
            <xdr:spPr>
              <a:xfrm>
                <a:off x="676256" y="19941290"/>
                <a:ext cx="1887417" cy="319533"/>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Bewertung der Surveillance</a:t>
                </a:r>
              </a:p>
            </xdr:txBody>
          </xdr:sp>
          <xdr:sp macro="" textlink="">
            <xdr:nvSpPr>
              <xdr:cNvPr id="17422" name="Check Box 14" hidden="1">
                <a:extLst>
                  <a:ext uri="{63B3BB69-23CF-44E3-9099-C40C66FF867C}">
                    <a14:compatExt spid="_x0000_s17422"/>
                  </a:ext>
                </a:extLst>
              </xdr:cNvPr>
              <xdr:cNvSpPr/>
            </xdr:nvSpPr>
            <xdr:spPr>
              <a:xfrm>
                <a:off x="673433" y="20362495"/>
                <a:ext cx="2085706" cy="406911"/>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Präsentation Hygienekommission</a:t>
                </a:r>
              </a:p>
            </xdr:txBody>
          </xdr:sp>
          <xdr:sp macro="" textlink="">
            <xdr:nvSpPr>
              <xdr:cNvPr id="17423" name="Check Box 15" hidden="1">
                <a:extLst>
                  <a:ext uri="{63B3BB69-23CF-44E3-9099-C40C66FF867C}">
                    <a14:compatExt spid="_x0000_s17423"/>
                  </a:ext>
                </a:extLst>
              </xdr:cNvPr>
              <xdr:cNvSpPr/>
            </xdr:nvSpPr>
            <xdr:spPr>
              <a:xfrm>
                <a:off x="673430" y="20813904"/>
                <a:ext cx="3374592" cy="43267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Kommunikation bzw. Beratung der entsprechenden Abteilungen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67</xdr:row>
          <xdr:rowOff>165100</xdr:rowOff>
        </xdr:from>
        <xdr:to>
          <xdr:col>4</xdr:col>
          <xdr:colOff>0</xdr:colOff>
          <xdr:row>77</xdr:row>
          <xdr:rowOff>146050</xdr:rowOff>
        </xdr:to>
        <xdr:grpSp>
          <xdr:nvGrpSpPr>
            <xdr:cNvPr id="19" name="Gruppieren 18"/>
            <xdr:cNvGrpSpPr/>
          </xdr:nvGrpSpPr>
          <xdr:grpSpPr>
            <a:xfrm>
              <a:off x="231321" y="12465951"/>
              <a:ext cx="4068536" cy="1845128"/>
              <a:chOff x="438150" y="22523361"/>
              <a:chExt cx="3727450" cy="1822448"/>
            </a:xfrm>
          </xdr:grpSpPr>
          <xdr:sp macro="" textlink="">
            <xdr:nvSpPr>
              <xdr:cNvPr id="17424" name="Group Box 16" hidden="1">
                <a:extLst>
                  <a:ext uri="{63B3BB69-23CF-44E3-9099-C40C66FF867C}">
                    <a14:compatExt spid="_x0000_s17424"/>
                  </a:ext>
                </a:extLst>
              </xdr:cNvPr>
              <xdr:cNvSpPr/>
            </xdr:nvSpPr>
            <xdr:spPr>
              <a:xfrm>
                <a:off x="438150" y="22523361"/>
                <a:ext cx="3727450" cy="1822448"/>
              </a:xfrm>
              <a:prstGeom prst="rect">
                <a:avLst/>
              </a:prstGeom>
            </xdr:spPr>
          </xdr:sp>
          <xdr:sp macro="" textlink="">
            <xdr:nvSpPr>
              <xdr:cNvPr id="17425" name="Check Box 17" hidden="1">
                <a:extLst>
                  <a:ext uri="{63B3BB69-23CF-44E3-9099-C40C66FF867C}">
                    <a14:compatExt spid="_x0000_s17425"/>
                  </a:ext>
                </a:extLst>
              </xdr:cNvPr>
              <xdr:cNvSpPr/>
            </xdr:nvSpPr>
            <xdr:spPr>
              <a:xfrm>
                <a:off x="719785" y="22692398"/>
                <a:ext cx="1479550" cy="26670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Surveillance</a:t>
                </a:r>
              </a:p>
            </xdr:txBody>
          </xdr:sp>
          <xdr:sp macro="" textlink="">
            <xdr:nvSpPr>
              <xdr:cNvPr id="17426" name="Check Box 18" hidden="1">
                <a:extLst>
                  <a:ext uri="{63B3BB69-23CF-44E3-9099-C40C66FF867C}">
                    <a14:compatExt spid="_x0000_s17426"/>
                  </a:ext>
                </a:extLst>
              </xdr:cNvPr>
              <xdr:cNvSpPr/>
            </xdr:nvSpPr>
            <xdr:spPr>
              <a:xfrm>
                <a:off x="719785" y="23060697"/>
                <a:ext cx="1714500" cy="25400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Bewertung der Surveillance</a:t>
                </a:r>
              </a:p>
            </xdr:txBody>
          </xdr:sp>
          <xdr:sp macro="" textlink="">
            <xdr:nvSpPr>
              <xdr:cNvPr id="17427" name="Check Box 19" hidden="1">
                <a:extLst>
                  <a:ext uri="{63B3BB69-23CF-44E3-9099-C40C66FF867C}">
                    <a14:compatExt spid="_x0000_s17427"/>
                  </a:ext>
                </a:extLst>
              </xdr:cNvPr>
              <xdr:cNvSpPr/>
            </xdr:nvSpPr>
            <xdr:spPr>
              <a:xfrm>
                <a:off x="719785" y="23371849"/>
                <a:ext cx="1917700" cy="31115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Präsentation Hygienekommission</a:t>
                </a:r>
              </a:p>
            </xdr:txBody>
          </xdr:sp>
          <xdr:sp macro="" textlink="">
            <xdr:nvSpPr>
              <xdr:cNvPr id="17428" name="Check Box 20" hidden="1">
                <a:extLst>
                  <a:ext uri="{63B3BB69-23CF-44E3-9099-C40C66FF867C}">
                    <a14:compatExt spid="_x0000_s17428"/>
                  </a:ext>
                </a:extLst>
              </xdr:cNvPr>
              <xdr:cNvSpPr/>
            </xdr:nvSpPr>
            <xdr:spPr>
              <a:xfrm>
                <a:off x="719785" y="23740150"/>
                <a:ext cx="3308350" cy="40005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Kommunikation bzw. Beratung der entsprechenden Abteilungen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0</xdr:rowOff>
        </xdr:from>
        <xdr:to>
          <xdr:col>4</xdr:col>
          <xdr:colOff>0</xdr:colOff>
          <xdr:row>96</xdr:row>
          <xdr:rowOff>165100</xdr:rowOff>
        </xdr:to>
        <xdr:grpSp>
          <xdr:nvGrpSpPr>
            <xdr:cNvPr id="25" name="Gruppieren 24"/>
            <xdr:cNvGrpSpPr/>
          </xdr:nvGrpSpPr>
          <xdr:grpSpPr>
            <a:xfrm>
              <a:off x="231321" y="16070042"/>
              <a:ext cx="4068536" cy="1879600"/>
              <a:chOff x="438149" y="26003408"/>
              <a:chExt cx="3727450" cy="1822450"/>
            </a:xfrm>
          </xdr:grpSpPr>
          <xdr:sp macro="" textlink="">
            <xdr:nvSpPr>
              <xdr:cNvPr id="17429" name="Group Box 21" hidden="1">
                <a:extLst>
                  <a:ext uri="{63B3BB69-23CF-44E3-9099-C40C66FF867C}">
                    <a14:compatExt spid="_x0000_s17429"/>
                  </a:ext>
                </a:extLst>
              </xdr:cNvPr>
              <xdr:cNvSpPr/>
            </xdr:nvSpPr>
            <xdr:spPr>
              <a:xfrm>
                <a:off x="438149" y="26003408"/>
                <a:ext cx="3727450" cy="1822450"/>
              </a:xfrm>
              <a:prstGeom prst="rect">
                <a:avLst/>
              </a:prstGeom>
            </xdr:spPr>
          </xdr:sp>
          <xdr:sp macro="" textlink="">
            <xdr:nvSpPr>
              <xdr:cNvPr id="17430" name="Check Box 22" hidden="1">
                <a:extLst>
                  <a:ext uri="{63B3BB69-23CF-44E3-9099-C40C66FF867C}">
                    <a14:compatExt spid="_x0000_s17430"/>
                  </a:ext>
                </a:extLst>
              </xdr:cNvPr>
              <xdr:cNvSpPr/>
            </xdr:nvSpPr>
            <xdr:spPr>
              <a:xfrm>
                <a:off x="666830" y="26246288"/>
                <a:ext cx="1479549" cy="26670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Surveillance</a:t>
                </a:r>
              </a:p>
            </xdr:txBody>
          </xdr:sp>
          <xdr:sp macro="" textlink="">
            <xdr:nvSpPr>
              <xdr:cNvPr id="17431" name="Check Box 23" hidden="1">
                <a:extLst>
                  <a:ext uri="{63B3BB69-23CF-44E3-9099-C40C66FF867C}">
                    <a14:compatExt spid="_x0000_s17431"/>
                  </a:ext>
                </a:extLst>
              </xdr:cNvPr>
              <xdr:cNvSpPr/>
            </xdr:nvSpPr>
            <xdr:spPr>
              <a:xfrm>
                <a:off x="666830" y="26614588"/>
                <a:ext cx="1714500" cy="25400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Bewertung der Surveillance</a:t>
                </a:r>
              </a:p>
            </xdr:txBody>
          </xdr:sp>
          <xdr:sp macro="" textlink="">
            <xdr:nvSpPr>
              <xdr:cNvPr id="17432" name="Check Box 24" hidden="1">
                <a:extLst>
                  <a:ext uri="{63B3BB69-23CF-44E3-9099-C40C66FF867C}">
                    <a14:compatExt spid="_x0000_s17432"/>
                  </a:ext>
                </a:extLst>
              </xdr:cNvPr>
              <xdr:cNvSpPr/>
            </xdr:nvSpPr>
            <xdr:spPr>
              <a:xfrm>
                <a:off x="666830" y="26925738"/>
                <a:ext cx="1917700" cy="31115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Präsentation Hygienekommission</a:t>
                </a:r>
              </a:p>
            </xdr:txBody>
          </xdr:sp>
          <xdr:sp macro="" textlink="">
            <xdr:nvSpPr>
              <xdr:cNvPr id="17433" name="Check Box 25" hidden="1">
                <a:extLst>
                  <a:ext uri="{63B3BB69-23CF-44E3-9099-C40C66FF867C}">
                    <a14:compatExt spid="_x0000_s17433"/>
                  </a:ext>
                </a:extLst>
              </xdr:cNvPr>
              <xdr:cNvSpPr/>
            </xdr:nvSpPr>
            <xdr:spPr>
              <a:xfrm>
                <a:off x="666830" y="27294036"/>
                <a:ext cx="3308350" cy="40005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Kommunikation bzw. Beratung der entsprechenden Abteilungen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38100</xdr:rowOff>
        </xdr:from>
        <xdr:to>
          <xdr:col>3</xdr:col>
          <xdr:colOff>47625</xdr:colOff>
          <xdr:row>11</xdr:row>
          <xdr:rowOff>38100</xdr:rowOff>
        </xdr:to>
        <xdr:sp macro="" textlink="">
          <xdr:nvSpPr>
            <xdr:cNvPr id="17435" name="Check Box 27" hidden="1">
              <a:extLst>
                <a:ext uri="{63B3BB69-23CF-44E3-9099-C40C66FF867C}">
                  <a14:compatExt spid="_x0000_s174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QZ 2.1 ist auf Einrichtung nicht anwendbar (Es werden keine Devices gelegt und Patienten mit Devices werden nicht aufgenommen!)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38100</xdr:rowOff>
        </xdr:from>
        <xdr:to>
          <xdr:col>2</xdr:col>
          <xdr:colOff>742950</xdr:colOff>
          <xdr:row>28</xdr:row>
          <xdr:rowOff>9525</xdr:rowOff>
        </xdr:to>
        <xdr:sp macro="" textlink="">
          <xdr:nvSpPr>
            <xdr:cNvPr id="17437" name="Check Box 29" hidden="1">
              <a:extLst>
                <a:ext uri="{63B3BB69-23CF-44E3-9099-C40C66FF867C}">
                  <a14:compatExt spid="_x0000_s174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QZ 2.2 ist auf Einrichtung nicht anwendbar (Es werden keine Operationen durchgeführt und keine Patienten nach Operationen aufgenommen!)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28575</xdr:rowOff>
        </xdr:from>
        <xdr:to>
          <xdr:col>2</xdr:col>
          <xdr:colOff>0</xdr:colOff>
          <xdr:row>46</xdr:row>
          <xdr:rowOff>9525</xdr:rowOff>
        </xdr:to>
        <xdr:sp macro="" textlink="">
          <xdr:nvSpPr>
            <xdr:cNvPr id="17439" name="Check Box 31" hidden="1">
              <a:extLst>
                <a:ext uri="{63B3BB69-23CF-44E3-9099-C40C66FF867C}">
                  <a14:compatExt spid="_x0000_s174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QZ 2.3 ist auf Einrichtung nicht anwendbar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28575</xdr:rowOff>
        </xdr:from>
        <xdr:to>
          <xdr:col>1</xdr:col>
          <xdr:colOff>2181225</xdr:colOff>
          <xdr:row>65</xdr:row>
          <xdr:rowOff>47625</xdr:rowOff>
        </xdr:to>
        <xdr:sp macro="" textlink="">
          <xdr:nvSpPr>
            <xdr:cNvPr id="17441" name="Check Box 33" hidden="1">
              <a:extLst>
                <a:ext uri="{63B3BB69-23CF-44E3-9099-C40C66FF867C}">
                  <a14:compatExt spid="_x0000_s174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QZ 2.4 ist auf Einrichtung nicht anwendbar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57150</xdr:rowOff>
        </xdr:from>
        <xdr:to>
          <xdr:col>1</xdr:col>
          <xdr:colOff>1647825</xdr:colOff>
          <xdr:row>86</xdr:row>
          <xdr:rowOff>76200</xdr:rowOff>
        </xdr:to>
        <xdr:sp macro="" textlink="">
          <xdr:nvSpPr>
            <xdr:cNvPr id="17443" name="Check Box 35" hidden="1">
              <a:extLst>
                <a:ext uri="{63B3BB69-23CF-44E3-9099-C40C66FF867C}">
                  <a14:compatExt spid="_x0000_s174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QZ 2.5 ist auf Einrichtung nicht anwendbar</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19050</xdr:rowOff>
        </xdr:from>
        <xdr:to>
          <xdr:col>5</xdr:col>
          <xdr:colOff>723900</xdr:colOff>
          <xdr:row>14</xdr:row>
          <xdr:rowOff>123825</xdr:rowOff>
        </xdr:to>
        <xdr:sp macro="" textlink="">
          <xdr:nvSpPr>
            <xdr:cNvPr id="3073" name="Group Box 1" hidden="1">
              <a:extLst>
                <a:ext uri="{63B3BB69-23CF-44E3-9099-C40C66FF867C}">
                  <a14:compatExt spid="_x0000_s30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Segoe UI"/>
                  <a:ea typeface="Segoe UI"/>
                  <a:cs typeface="Segoe UI"/>
                </a:rPr>
                <a:t>Händedesinfektionsmittelverbrauch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9</xdr:row>
          <xdr:rowOff>66675</xdr:rowOff>
        </xdr:from>
        <xdr:to>
          <xdr:col>5</xdr:col>
          <xdr:colOff>571500</xdr:colOff>
          <xdr:row>10</xdr:row>
          <xdr:rowOff>152400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Erfassung und Bewertung des Händedesinfektionsmittelverbrauches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10</xdr:row>
          <xdr:rowOff>161925</xdr:rowOff>
        </xdr:from>
        <xdr:to>
          <xdr:col>1</xdr:col>
          <xdr:colOff>742950</xdr:colOff>
          <xdr:row>12</xdr:row>
          <xdr:rowOff>47625</xdr:rowOff>
        </xdr:to>
        <xdr:sp macro="" textlink="">
          <xdr:nvSpPr>
            <xdr:cNvPr id="3076" name="Label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oder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12</xdr:row>
          <xdr:rowOff>28575</xdr:rowOff>
        </xdr:from>
        <xdr:to>
          <xdr:col>5</xdr:col>
          <xdr:colOff>561975</xdr:colOff>
          <xdr:row>13</xdr:row>
          <xdr:rowOff>123825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ASH-Zertifikat ab Bronze; gültig für das Jahr 2019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47625</xdr:rowOff>
        </xdr:from>
        <xdr:to>
          <xdr:col>5</xdr:col>
          <xdr:colOff>723900</xdr:colOff>
          <xdr:row>32</xdr:row>
          <xdr:rowOff>28575</xdr:rowOff>
        </xdr:to>
        <xdr:sp macro="" textlink="">
          <xdr:nvSpPr>
            <xdr:cNvPr id="3080" name="Group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27</xdr:row>
          <xdr:rowOff>47625</xdr:rowOff>
        </xdr:from>
        <xdr:to>
          <xdr:col>5</xdr:col>
          <xdr:colOff>666750</xdr:colOff>
          <xdr:row>29</xdr:row>
          <xdr:rowOff>95250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Nachweisliche Präsentation der Daten in den Abteilungen und in der Hygienekommission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29</xdr:row>
          <xdr:rowOff>28575</xdr:rowOff>
        </xdr:from>
        <xdr:to>
          <xdr:col>1</xdr:col>
          <xdr:colOff>571500</xdr:colOff>
          <xdr:row>30</xdr:row>
          <xdr:rowOff>57150</xdr:rowOff>
        </xdr:to>
        <xdr:sp macro="" textlink="">
          <xdr:nvSpPr>
            <xdr:cNvPr id="3082" name="Label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oder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30</xdr:row>
          <xdr:rowOff>133350</xdr:rowOff>
        </xdr:from>
        <xdr:to>
          <xdr:col>5</xdr:col>
          <xdr:colOff>390525</xdr:colOff>
          <xdr:row>32</xdr:row>
          <xdr:rowOff>47625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ASH-Zertifikat ab Silber; gültig für das Jahr 2019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44</xdr:row>
          <xdr:rowOff>9525</xdr:rowOff>
        </xdr:from>
        <xdr:to>
          <xdr:col>5</xdr:col>
          <xdr:colOff>723900</xdr:colOff>
          <xdr:row>50</xdr:row>
          <xdr:rowOff>133350</xdr:rowOff>
        </xdr:to>
        <xdr:sp macro="" textlink="">
          <xdr:nvSpPr>
            <xdr:cNvPr id="3085" name="Group Box 13" hidden="1">
              <a:extLst>
                <a:ext uri="{63B3BB69-23CF-44E3-9099-C40C66FF867C}">
                  <a14:compatExt spid="_x0000_s30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Segoe UI"/>
                  <a:ea typeface="Segoe UI"/>
                  <a:cs typeface="Segoe UI"/>
                </a:rPr>
                <a:t>Aktionstag zur Händehygiene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45</xdr:row>
          <xdr:rowOff>47625</xdr:rowOff>
        </xdr:from>
        <xdr:to>
          <xdr:col>5</xdr:col>
          <xdr:colOff>666750</xdr:colOff>
          <xdr:row>47</xdr:row>
          <xdr:rowOff>95250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Durchführung eines Aktionstages zur Händehygiene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47</xdr:row>
          <xdr:rowOff>28575</xdr:rowOff>
        </xdr:from>
        <xdr:to>
          <xdr:col>1</xdr:col>
          <xdr:colOff>571500</xdr:colOff>
          <xdr:row>48</xdr:row>
          <xdr:rowOff>57150</xdr:rowOff>
        </xdr:to>
        <xdr:sp macro="" textlink="">
          <xdr:nvSpPr>
            <xdr:cNvPr id="3087" name="Label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oder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48</xdr:row>
          <xdr:rowOff>133350</xdr:rowOff>
        </xdr:from>
        <xdr:to>
          <xdr:col>5</xdr:col>
          <xdr:colOff>390525</xdr:colOff>
          <xdr:row>50</xdr:row>
          <xdr:rowOff>57150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ASH-Zertifikat ab Silber; gültig für das Jahr 2019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58107</xdr:colOff>
          <xdr:row>69</xdr:row>
          <xdr:rowOff>157211</xdr:rowOff>
        </xdr:from>
        <xdr:to>
          <xdr:col>7</xdr:col>
          <xdr:colOff>308588</xdr:colOff>
          <xdr:row>86</xdr:row>
          <xdr:rowOff>175514</xdr:rowOff>
        </xdr:to>
        <xdr:grpSp>
          <xdr:nvGrpSpPr>
            <xdr:cNvPr id="17" name="Gruppieren 16"/>
            <xdr:cNvGrpSpPr/>
          </xdr:nvGrpSpPr>
          <xdr:grpSpPr>
            <a:xfrm>
              <a:off x="58107" y="13514623"/>
              <a:ext cx="4856099" cy="3256803"/>
              <a:chOff x="420493" y="3189160"/>
              <a:chExt cx="4377344" cy="2818545"/>
            </a:xfrm>
          </xdr:grpSpPr>
          <xdr:sp macro="" textlink="">
            <xdr:nvSpPr>
              <xdr:cNvPr id="3093" name="Check Box 21" hidden="1">
                <a:extLst>
                  <a:ext uri="{63B3BB69-23CF-44E3-9099-C40C66FF867C}">
                    <a14:compatExt spid="_x0000_s3093"/>
                  </a:ext>
                </a:extLst>
              </xdr:cNvPr>
              <xdr:cNvSpPr/>
            </xdr:nvSpPr>
            <xdr:spPr>
              <a:xfrm>
                <a:off x="607867" y="4286928"/>
                <a:ext cx="2761922" cy="28800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Nicht-Intensivstationen: 1 Spender/2 Betten &gt;90% erfüllt</a:t>
                </a:r>
              </a:p>
            </xdr:txBody>
          </xdr:sp>
          <xdr:grpSp>
            <xdr:nvGrpSpPr>
              <xdr:cNvPr id="19" name="Gruppieren 18"/>
              <xdr:cNvGrpSpPr/>
            </xdr:nvGrpSpPr>
            <xdr:grpSpPr>
              <a:xfrm>
                <a:off x="420493" y="3189160"/>
                <a:ext cx="4377344" cy="2818545"/>
                <a:chOff x="265610" y="3087275"/>
                <a:chExt cx="4522290" cy="2167278"/>
              </a:xfrm>
              <a:solidFill>
                <a:schemeClr val="accent1">
                  <a:alpha val="93000"/>
                </a:schemeClr>
              </a:solidFill>
            </xdr:grpSpPr>
            <xdr:grpSp>
              <xdr:nvGrpSpPr>
                <xdr:cNvPr id="20" name="Gruppieren 19"/>
                <xdr:cNvGrpSpPr/>
              </xdr:nvGrpSpPr>
              <xdr:grpSpPr>
                <a:xfrm>
                  <a:off x="265610" y="3087275"/>
                  <a:ext cx="4522290" cy="2167278"/>
                  <a:chOff x="793992" y="5082560"/>
                  <a:chExt cx="3976411" cy="944597"/>
                </a:xfrm>
                <a:grpFill/>
              </xdr:grpSpPr>
              <xdr:sp macro="" textlink="">
                <xdr:nvSpPr>
                  <xdr:cNvPr id="3094" name="Group Box 22" hidden="1">
                    <a:extLst>
                      <a:ext uri="{63B3BB69-23CF-44E3-9099-C40C66FF867C}">
                        <a14:compatExt spid="_x0000_s3094"/>
                      </a:ext>
                    </a:extLst>
                  </xdr:cNvPr>
                  <xdr:cNvSpPr/>
                </xdr:nvSpPr>
                <xdr:spPr>
                  <a:xfrm>
                    <a:off x="793992" y="5082560"/>
                    <a:ext cx="3976411" cy="944597"/>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Händedesinfektionsmittelspender in empfohlener Anzahl</a:t>
                    </a:r>
                  </a:p>
                </xdr:txBody>
              </xdr:sp>
              <xdr:sp macro="" textlink="">
                <xdr:nvSpPr>
                  <xdr:cNvPr id="3095" name="Check Box 23" hidden="1">
                    <a:extLst>
                      <a:ext uri="{63B3BB69-23CF-44E3-9099-C40C66FF867C}">
                        <a14:compatExt spid="_x0000_s3095"/>
                      </a:ext>
                    </a:extLst>
                  </xdr:cNvPr>
                  <xdr:cNvSpPr/>
                </xdr:nvSpPr>
                <xdr:spPr>
                  <a:xfrm>
                    <a:off x="966288" y="5213798"/>
                    <a:ext cx="2139599" cy="10208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Intensivstation: 1 Spender/Bett &gt;90% erfüllt</a:t>
                    </a:r>
                  </a:p>
                </xdr:txBody>
              </xdr:sp>
              <xdr:sp macro="" textlink="">
                <xdr:nvSpPr>
                  <xdr:cNvPr id="3096" name="Check Box 24" hidden="1">
                    <a:extLst>
                      <a:ext uri="{63B3BB69-23CF-44E3-9099-C40C66FF867C}">
                        <a14:compatExt spid="_x0000_s3096"/>
                      </a:ext>
                    </a:extLst>
                  </xdr:cNvPr>
                  <xdr:cNvSpPr/>
                </xdr:nvSpPr>
                <xdr:spPr>
                  <a:xfrm>
                    <a:off x="966289" y="5325493"/>
                    <a:ext cx="2256355" cy="106604"/>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Dialysestation: 1 Spender/Bett &gt;90% erfüllt</a:t>
                    </a:r>
                  </a:p>
                </xdr:txBody>
              </xdr:sp>
            </xdr:grpSp>
            <xdr:sp macro="" textlink="">
              <xdr:nvSpPr>
                <xdr:cNvPr id="3097" name="Check Box 25" hidden="1">
                  <a:extLst>
                    <a:ext uri="{63B3BB69-23CF-44E3-9099-C40C66FF867C}">
                      <a14:compatExt spid="_x0000_s3097"/>
                    </a:ext>
                  </a:extLst>
                </xdr:cNvPr>
                <xdr:cNvSpPr/>
              </xdr:nvSpPr>
              <xdr:spPr>
                <a:xfrm>
                  <a:off x="462264" y="4180121"/>
                  <a:ext cx="2643339" cy="24913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Sanitärzelle: jeweils 1 Spender &gt;90% erfüllt</a:t>
                  </a:r>
                </a:p>
              </xdr:txBody>
            </xdr:sp>
            <xdr:sp macro="" textlink="">
              <xdr:nvSpPr>
                <xdr:cNvPr id="3098" name="Check Box 26" hidden="1">
                  <a:extLst>
                    <a:ext uri="{63B3BB69-23CF-44E3-9099-C40C66FF867C}">
                      <a14:compatExt spid="_x0000_s3098"/>
                    </a:ext>
                  </a:extLst>
                </xdr:cNvPr>
                <xdr:cNvSpPr/>
              </xdr:nvSpPr>
              <xdr:spPr>
                <a:xfrm>
                  <a:off x="464128" y="4436310"/>
                  <a:ext cx="3093101" cy="24913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Reine/unreine Arbeitsräume: jeweils 1 Spender &gt;90% erfüllt</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126203</xdr:colOff>
          <xdr:row>70</xdr:row>
          <xdr:rowOff>73377</xdr:rowOff>
        </xdr:from>
        <xdr:to>
          <xdr:col>5</xdr:col>
          <xdr:colOff>214914</xdr:colOff>
          <xdr:row>86</xdr:row>
          <xdr:rowOff>80094</xdr:rowOff>
        </xdr:to>
        <xdr:grpSp>
          <xdr:nvGrpSpPr>
            <xdr:cNvPr id="26" name="Gruppieren 25"/>
            <xdr:cNvGrpSpPr/>
          </xdr:nvGrpSpPr>
          <xdr:grpSpPr>
            <a:xfrm>
              <a:off x="126203" y="13621289"/>
              <a:ext cx="3461682" cy="3054715"/>
              <a:chOff x="9439" y="3075194"/>
              <a:chExt cx="6447002" cy="3078054"/>
            </a:xfrm>
          </xdr:grpSpPr>
          <xdr:sp macro="" textlink="">
            <xdr:nvSpPr>
              <xdr:cNvPr id="3099" name="Label 27" hidden="1">
                <a:extLst>
                  <a:ext uri="{63B3BB69-23CF-44E3-9099-C40C66FF867C}">
                    <a14:compatExt spid="_x0000_s3099"/>
                  </a:ext>
                </a:extLst>
              </xdr:cNvPr>
              <xdr:cNvSpPr/>
            </xdr:nvSpPr>
            <xdr:spPr>
              <a:xfrm>
                <a:off x="9439" y="3075194"/>
                <a:ext cx="6447002" cy="360033"/>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KRINKO-Empfehlung bzw. ASH-Zertifikat ab Silber (min. 90% Soll erfüllt) auf bettenführenden Stationen erfüllt?</a:t>
                </a:r>
              </a:p>
            </xdr:txBody>
          </xdr:sp>
          <xdr:sp macro="" textlink="">
            <xdr:nvSpPr>
              <xdr:cNvPr id="3100" name="Check Box 28" hidden="1">
                <a:extLst>
                  <a:ext uri="{63B3BB69-23CF-44E3-9099-C40C66FF867C}">
                    <a14:compatExt spid="_x0000_s3100"/>
                  </a:ext>
                </a:extLst>
              </xdr:cNvPr>
              <xdr:cNvSpPr/>
            </xdr:nvSpPr>
            <xdr:spPr>
              <a:xfrm>
                <a:off x="278191" y="5493951"/>
                <a:ext cx="4881948" cy="324314"/>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Visiten-/Verbandwagen: jeweils 1 Spender &gt;90% erfüllt</a:t>
                </a:r>
              </a:p>
            </xdr:txBody>
          </xdr:sp>
          <xdr:sp macro="" textlink="">
            <xdr:nvSpPr>
              <xdr:cNvPr id="3101" name="Check Box 29" hidden="1">
                <a:extLst>
                  <a:ext uri="{63B3BB69-23CF-44E3-9099-C40C66FF867C}">
                    <a14:compatExt spid="_x0000_s3101"/>
                  </a:ext>
                </a:extLst>
              </xdr:cNvPr>
              <xdr:cNvSpPr/>
            </xdr:nvSpPr>
            <xdr:spPr>
              <a:xfrm>
                <a:off x="286144" y="5827375"/>
                <a:ext cx="3699988" cy="325873"/>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Schleuse: jeweils 1 Spender &gt;90% erfüllt</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15349</xdr:colOff>
          <xdr:row>102</xdr:row>
          <xdr:rowOff>50031</xdr:rowOff>
        </xdr:from>
        <xdr:to>
          <xdr:col>6</xdr:col>
          <xdr:colOff>166303</xdr:colOff>
          <xdr:row>116</xdr:row>
          <xdr:rowOff>185090</xdr:rowOff>
        </xdr:to>
        <xdr:grpSp>
          <xdr:nvGrpSpPr>
            <xdr:cNvPr id="33" name="Gruppieren 32"/>
            <xdr:cNvGrpSpPr/>
          </xdr:nvGrpSpPr>
          <xdr:grpSpPr>
            <a:xfrm>
              <a:off x="239467" y="19738766"/>
              <a:ext cx="4061807" cy="2802059"/>
              <a:chOff x="450456" y="3238923"/>
              <a:chExt cx="4377335" cy="2818537"/>
            </a:xfrm>
          </xdr:grpSpPr>
          <xdr:sp macro="" textlink="">
            <xdr:nvSpPr>
              <xdr:cNvPr id="3105" name="Check Box 33" hidden="1">
                <a:extLst>
                  <a:ext uri="{63B3BB69-23CF-44E3-9099-C40C66FF867C}">
                    <a14:compatExt spid="_x0000_s3105"/>
                  </a:ext>
                </a:extLst>
              </xdr:cNvPr>
              <xdr:cNvSpPr/>
            </xdr:nvSpPr>
            <xdr:spPr>
              <a:xfrm>
                <a:off x="652329" y="4235411"/>
                <a:ext cx="3292304" cy="28800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PSA</a:t>
                </a:r>
              </a:p>
            </xdr:txBody>
          </xdr:sp>
          <xdr:grpSp>
            <xdr:nvGrpSpPr>
              <xdr:cNvPr id="35" name="Gruppieren 34"/>
              <xdr:cNvGrpSpPr/>
            </xdr:nvGrpSpPr>
            <xdr:grpSpPr>
              <a:xfrm>
                <a:off x="450456" y="3238923"/>
                <a:ext cx="4377335" cy="2818537"/>
                <a:chOff x="296555" y="3125550"/>
                <a:chExt cx="4522277" cy="2167276"/>
              </a:xfrm>
              <a:solidFill>
                <a:schemeClr val="accent1">
                  <a:alpha val="93000"/>
                </a:schemeClr>
              </a:solidFill>
            </xdr:grpSpPr>
            <xdr:grpSp>
              <xdr:nvGrpSpPr>
                <xdr:cNvPr id="36" name="Gruppieren 35"/>
                <xdr:cNvGrpSpPr/>
              </xdr:nvGrpSpPr>
              <xdr:grpSpPr>
                <a:xfrm>
                  <a:off x="296555" y="3125550"/>
                  <a:ext cx="4522277" cy="2167276"/>
                  <a:chOff x="821202" y="5099240"/>
                  <a:chExt cx="3976398" cy="944596"/>
                </a:xfrm>
                <a:grpFill/>
              </xdr:grpSpPr>
              <xdr:sp macro="" textlink="">
                <xdr:nvSpPr>
                  <xdr:cNvPr id="3106" name="Group Box 34" hidden="1">
                    <a:extLst>
                      <a:ext uri="{63B3BB69-23CF-44E3-9099-C40C66FF867C}">
                        <a14:compatExt spid="_x0000_s3106"/>
                      </a:ext>
                    </a:extLst>
                  </xdr:cNvPr>
                  <xdr:cNvSpPr/>
                </xdr:nvSpPr>
                <xdr:spPr>
                  <a:xfrm>
                    <a:off x="821202" y="5099240"/>
                    <a:ext cx="3976398" cy="944596"/>
                  </a:xfrm>
                  <a:prstGeom prst="rect">
                    <a:avLst/>
                  </a:prstGeom>
                </xdr:spPr>
              </xdr:sp>
              <xdr:sp macro="" textlink="">
                <xdr:nvSpPr>
                  <xdr:cNvPr id="3107" name="Check Box 35" hidden="1">
                    <a:extLst>
                      <a:ext uri="{63B3BB69-23CF-44E3-9099-C40C66FF867C}">
                        <a14:compatExt spid="_x0000_s3107"/>
                      </a:ext>
                    </a:extLst>
                  </xdr:cNvPr>
                  <xdr:cNvSpPr/>
                </xdr:nvSpPr>
                <xdr:spPr>
                  <a:xfrm>
                    <a:off x="1006139" y="5198823"/>
                    <a:ext cx="1578324" cy="7593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Händehygiene</a:t>
                    </a:r>
                  </a:p>
                </xdr:txBody>
              </xdr:sp>
              <xdr:sp macro="" textlink="">
                <xdr:nvSpPr>
                  <xdr:cNvPr id="3108" name="Check Box 36" hidden="1">
                    <a:extLst>
                      <a:ext uri="{63B3BB69-23CF-44E3-9099-C40C66FF867C}">
                        <a14:compatExt spid="_x0000_s3108"/>
                      </a:ext>
                    </a:extLst>
                  </xdr:cNvPr>
                  <xdr:cNvSpPr/>
                </xdr:nvSpPr>
                <xdr:spPr>
                  <a:xfrm>
                    <a:off x="1006139" y="5320103"/>
                    <a:ext cx="1828587" cy="94169"/>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Kleidung/Schmuck</a:t>
                    </a:r>
                  </a:p>
                </xdr:txBody>
              </xdr:sp>
            </xdr:grpSp>
            <xdr:sp macro="" textlink="">
              <xdr:nvSpPr>
                <xdr:cNvPr id="3109" name="Check Box 37" hidden="1">
                  <a:extLst>
                    <a:ext uri="{63B3BB69-23CF-44E3-9099-C40C66FF867C}">
                      <a14:compatExt spid="_x0000_s3109"/>
                    </a:ext>
                  </a:extLst>
                </xdr:cNvPr>
                <xdr:cNvSpPr/>
              </xdr:nvSpPr>
              <xdr:spPr>
                <a:xfrm>
                  <a:off x="504758" y="4164756"/>
                  <a:ext cx="3003548" cy="18867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Aufbereitung Wäsche/Geschirr</a:t>
                  </a:r>
                </a:p>
              </xdr:txBody>
            </xdr:sp>
            <xdr:sp macro="" textlink="">
              <xdr:nvSpPr>
                <xdr:cNvPr id="3110" name="Check Box 38" hidden="1">
                  <a:extLst>
                    <a:ext uri="{63B3BB69-23CF-44E3-9099-C40C66FF867C}">
                      <a14:compatExt spid="_x0000_s3110"/>
                    </a:ext>
                  </a:extLst>
                </xdr:cNvPr>
                <xdr:cNvSpPr/>
              </xdr:nvSpPr>
              <xdr:spPr>
                <a:xfrm>
                  <a:off x="505208" y="4433694"/>
                  <a:ext cx="2870200" cy="208784"/>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Reinigung/Desinfektion Flächen</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112</xdr:row>
          <xdr:rowOff>152400</xdr:rowOff>
        </xdr:from>
        <xdr:to>
          <xdr:col>4</xdr:col>
          <xdr:colOff>742950</xdr:colOff>
          <xdr:row>114</xdr:row>
          <xdr:rowOff>38100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Hustenetikette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114</xdr:row>
          <xdr:rowOff>104775</xdr:rowOff>
        </xdr:from>
        <xdr:to>
          <xdr:col>4</xdr:col>
          <xdr:colOff>742950</xdr:colOff>
          <xdr:row>116</xdr:row>
          <xdr:rowOff>47625</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"Die 5 Indikationen der Händedesinfektion"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72</xdr:row>
          <xdr:rowOff>104775</xdr:rowOff>
        </xdr:from>
        <xdr:to>
          <xdr:col>6</xdr:col>
          <xdr:colOff>352425</xdr:colOff>
          <xdr:row>73</xdr:row>
          <xdr:rowOff>142875</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 Intensiv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74</xdr:row>
          <xdr:rowOff>104775</xdr:rowOff>
        </xdr:from>
        <xdr:to>
          <xdr:col>6</xdr:col>
          <xdr:colOff>352425</xdr:colOff>
          <xdr:row>75</xdr:row>
          <xdr:rowOff>123825</xdr:rowOff>
        </xdr:to>
        <xdr:sp macro="" textlink="">
          <xdr:nvSpPr>
            <xdr:cNvPr id="3114" name="Check Box 42" hidden="1">
              <a:extLst>
                <a:ext uri="{63B3BB69-23CF-44E3-9099-C40C66FF867C}">
                  <a14:compatExt spid="_x0000_s3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 Dialyse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0</xdr:rowOff>
        </xdr:from>
        <xdr:to>
          <xdr:col>6</xdr:col>
          <xdr:colOff>352425</xdr:colOff>
          <xdr:row>78</xdr:row>
          <xdr:rowOff>9525</xdr:rowOff>
        </xdr:to>
        <xdr:sp macro="" textlink="">
          <xdr:nvSpPr>
            <xdr:cNvPr id="3115" name="Check Box 43" hidden="1">
              <a:extLst>
                <a:ext uri="{63B3BB69-23CF-44E3-9099-C40C66FF867C}">
                  <a14:compatExt spid="_x0000_s3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keine Nicht-Intensiv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79</xdr:row>
          <xdr:rowOff>9525</xdr:rowOff>
        </xdr:from>
        <xdr:to>
          <xdr:col>6</xdr:col>
          <xdr:colOff>361950</xdr:colOff>
          <xdr:row>80</xdr:row>
          <xdr:rowOff>28575</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vorhanden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81</xdr:row>
          <xdr:rowOff>9525</xdr:rowOff>
        </xdr:from>
        <xdr:to>
          <xdr:col>6</xdr:col>
          <xdr:colOff>352425</xdr:colOff>
          <xdr:row>82</xdr:row>
          <xdr:rowOff>28575</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vorhanden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83</xdr:row>
          <xdr:rowOff>28575</xdr:rowOff>
        </xdr:from>
        <xdr:to>
          <xdr:col>6</xdr:col>
          <xdr:colOff>352425</xdr:colOff>
          <xdr:row>84</xdr:row>
          <xdr:rowOff>47625</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vorhanden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85</xdr:row>
          <xdr:rowOff>9525</xdr:rowOff>
        </xdr:from>
        <xdr:to>
          <xdr:col>6</xdr:col>
          <xdr:colOff>361950</xdr:colOff>
          <xdr:row>86</xdr:row>
          <xdr:rowOff>28575</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nicht vorhanden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64</xdr:row>
          <xdr:rowOff>161925</xdr:rowOff>
        </xdr:from>
        <xdr:to>
          <xdr:col>4</xdr:col>
          <xdr:colOff>266700</xdr:colOff>
          <xdr:row>66</xdr:row>
          <xdr:rowOff>47625</xdr:rowOff>
        </xdr:to>
        <xdr:sp macro="" textlink="">
          <xdr:nvSpPr>
            <xdr:cNvPr id="3120" name="Check Box 48" hidden="1">
              <a:extLst>
                <a:ext uri="{63B3BB69-23CF-44E3-9099-C40C66FF867C}">
                  <a14:compatExt spid="_x0000_s3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QZ 3.4 ASH-Zertifikat Silber/Gold liegt vor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46</xdr:row>
          <xdr:rowOff>142875</xdr:rowOff>
        </xdr:from>
        <xdr:to>
          <xdr:col>3</xdr:col>
          <xdr:colOff>457200</xdr:colOff>
          <xdr:row>48</xdr:row>
          <xdr:rowOff>28575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Tägliche Desinfektion patientennaher Flächen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437931</xdr:colOff>
          <xdr:row>31</xdr:row>
          <xdr:rowOff>48172</xdr:rowOff>
        </xdr:from>
        <xdr:to>
          <xdr:col>3</xdr:col>
          <xdr:colOff>1597881</xdr:colOff>
          <xdr:row>34</xdr:row>
          <xdr:rowOff>85266</xdr:rowOff>
        </xdr:to>
        <xdr:grpSp>
          <xdr:nvGrpSpPr>
            <xdr:cNvPr id="3" name="Gruppieren 2"/>
            <xdr:cNvGrpSpPr/>
          </xdr:nvGrpSpPr>
          <xdr:grpSpPr>
            <a:xfrm>
              <a:off x="342681" y="5964878"/>
              <a:ext cx="3422978" cy="586182"/>
              <a:chOff x="762002" y="5177684"/>
              <a:chExt cx="3976414" cy="944590"/>
            </a:xfrm>
          </xdr:grpSpPr>
          <xdr:sp macro="" textlink="">
            <xdr:nvSpPr>
              <xdr:cNvPr id="20482" name="Group Box 2" hidden="1">
                <a:extLst>
                  <a:ext uri="{63B3BB69-23CF-44E3-9099-C40C66FF867C}">
                    <a14:compatExt spid="_x0000_s20482"/>
                  </a:ext>
                </a:extLst>
              </xdr:cNvPr>
              <xdr:cNvSpPr/>
            </xdr:nvSpPr>
            <xdr:spPr>
              <a:xfrm>
                <a:off x="762002" y="5177684"/>
                <a:ext cx="3976414" cy="944590"/>
              </a:xfrm>
              <a:prstGeom prst="rect">
                <a:avLst/>
              </a:prstGeom>
            </xdr:spPr>
          </xdr:sp>
          <xdr:sp macro="" textlink="">
            <xdr:nvSpPr>
              <xdr:cNvPr id="20483" name="Check Box 3" hidden="1">
                <a:extLst>
                  <a:ext uri="{63B3BB69-23CF-44E3-9099-C40C66FF867C}">
                    <a14:compatExt spid="_x0000_s20483"/>
                  </a:ext>
                </a:extLst>
              </xdr:cNvPr>
              <xdr:cNvSpPr/>
            </xdr:nvSpPr>
            <xdr:spPr>
              <a:xfrm>
                <a:off x="1017059" y="5348892"/>
                <a:ext cx="1578324" cy="264706"/>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Einzelzimmer</a:t>
                </a:r>
              </a:p>
            </xdr:txBody>
          </xdr:sp>
          <xdr:sp macro="" textlink="">
            <xdr:nvSpPr>
              <xdr:cNvPr id="20484" name="Check Box 4" hidden="1">
                <a:extLst>
                  <a:ext uri="{63B3BB69-23CF-44E3-9099-C40C66FF867C}">
                    <a14:compatExt spid="_x0000_s20484"/>
                  </a:ext>
                </a:extLst>
              </xdr:cNvPr>
              <xdr:cNvSpPr/>
            </xdr:nvSpPr>
            <xdr:spPr>
              <a:xfrm>
                <a:off x="1017059" y="5716758"/>
                <a:ext cx="1828586" cy="251981"/>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Kohortenisolation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161925</xdr:rowOff>
        </xdr:from>
        <xdr:to>
          <xdr:col>2</xdr:col>
          <xdr:colOff>619125</xdr:colOff>
          <xdr:row>40</xdr:row>
          <xdr:rowOff>19050</xdr:rowOff>
        </xdr:to>
        <xdr:sp macro="" textlink="">
          <xdr:nvSpPr>
            <xdr:cNvPr id="20486" name="Check Box 6" hidden="1">
              <a:extLst>
                <a:ext uri="{63B3BB69-23CF-44E3-9099-C40C66FF867C}">
                  <a14:compatExt spid="_x0000_s204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Nutzung der PSA, indikationsgerecht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42</xdr:row>
          <xdr:rowOff>161925</xdr:rowOff>
        </xdr:from>
        <xdr:to>
          <xdr:col>3</xdr:col>
          <xdr:colOff>514350</xdr:colOff>
          <xdr:row>44</xdr:row>
          <xdr:rowOff>19050</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Einweisung von Besuchern und stationsfremdem Personal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123825</xdr:rowOff>
        </xdr:from>
        <xdr:to>
          <xdr:col>4</xdr:col>
          <xdr:colOff>342900</xdr:colOff>
          <xdr:row>54</xdr:row>
          <xdr:rowOff>142875</xdr:rowOff>
        </xdr:to>
        <xdr:sp macro="" textlink="">
          <xdr:nvSpPr>
            <xdr:cNvPr id="20493" name="Check Box 13" hidden="1">
              <a:extLst>
                <a:ext uri="{63B3BB69-23CF-44E3-9099-C40C66FF867C}">
                  <a14:compatExt spid="_x0000_s204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Abwerfen von Patientenwäsche und MRSA-haltigem Abfall in geschlossenen Behältern im Zimmer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57</xdr:row>
          <xdr:rowOff>114300</xdr:rowOff>
        </xdr:from>
        <xdr:to>
          <xdr:col>4</xdr:col>
          <xdr:colOff>438150</xdr:colOff>
          <xdr:row>59</xdr:row>
          <xdr:rowOff>66675</xdr:rowOff>
        </xdr:to>
        <xdr:sp macro="" textlink="">
          <xdr:nvSpPr>
            <xdr:cNvPr id="20495" name="Check Box 15" hidden="1">
              <a:extLst>
                <a:ext uri="{63B3BB69-23CF-44E3-9099-C40C66FF867C}">
                  <a14:compatExt spid="_x0000_s204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Einschränkungen von Transporten und Verlegungen und nur nach Information der Zieleinrichtung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66675</xdr:rowOff>
        </xdr:from>
        <xdr:to>
          <xdr:col>3</xdr:col>
          <xdr:colOff>733425</xdr:colOff>
          <xdr:row>10</xdr:row>
          <xdr:rowOff>57150</xdr:rowOff>
        </xdr:to>
        <xdr:sp macro="" textlink="">
          <xdr:nvSpPr>
            <xdr:cNvPr id="20499" name="Check Box 19" hidden="1">
              <a:extLst>
                <a:ext uri="{63B3BB69-23CF-44E3-9099-C40C66FF867C}">
                  <a14:compatExt spid="_x0000_s204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Verfahren bei Wiederaufnahme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66675</xdr:rowOff>
        </xdr:from>
        <xdr:to>
          <xdr:col>3</xdr:col>
          <xdr:colOff>733425</xdr:colOff>
          <xdr:row>15</xdr:row>
          <xdr:rowOff>104775</xdr:rowOff>
        </xdr:to>
        <xdr:sp macro="" textlink="">
          <xdr:nvSpPr>
            <xdr:cNvPr id="20500" name="Check Box 20" hidden="1">
              <a:extLst>
                <a:ext uri="{63B3BB69-23CF-44E3-9099-C40C66FF867C}">
                  <a14:compatExt spid="_x0000_s205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Kontrollabstrich &gt;2 Tage nach Beendigung der Sanierung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74</xdr:row>
          <xdr:rowOff>114300</xdr:rowOff>
        </xdr:from>
        <xdr:to>
          <xdr:col>3</xdr:col>
          <xdr:colOff>590550</xdr:colOff>
          <xdr:row>76</xdr:row>
          <xdr:rowOff>66675</xdr:rowOff>
        </xdr:to>
        <xdr:sp macro="" textlink="">
          <xdr:nvSpPr>
            <xdr:cNvPr id="20504" name="Check Box 24" hidden="1">
              <a:extLst>
                <a:ext uri="{63B3BB69-23CF-44E3-9099-C40C66FF867C}">
                  <a14:compatExt spid="_x0000_s205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Hausinterne Regelung zum Umgang mit MRSA-positivem Personal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114300</xdr:rowOff>
        </xdr:from>
        <xdr:to>
          <xdr:col>3</xdr:col>
          <xdr:colOff>590550</xdr:colOff>
          <xdr:row>83</xdr:row>
          <xdr:rowOff>66675</xdr:rowOff>
        </xdr:to>
        <xdr:sp macro="" textlink="">
          <xdr:nvSpPr>
            <xdr:cNvPr id="20506" name="Check Box 26" hidden="1">
              <a:extLst>
                <a:ext uri="{63B3BB69-23CF-44E3-9099-C40C66FF867C}">
                  <a14:compatExt spid="_x0000_s205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Hausinterne Regelung zum Umgang mit PVL-positivem S. aureus (MRSA und MSSA)</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297357</xdr:colOff>
          <xdr:row>20</xdr:row>
          <xdr:rowOff>133350</xdr:rowOff>
        </xdr:from>
        <xdr:to>
          <xdr:col>3</xdr:col>
          <xdr:colOff>558800</xdr:colOff>
          <xdr:row>26</xdr:row>
          <xdr:rowOff>127000</xdr:rowOff>
        </xdr:to>
        <xdr:grpSp>
          <xdr:nvGrpSpPr>
            <xdr:cNvPr id="2" name="Gruppieren 1"/>
            <xdr:cNvGrpSpPr/>
          </xdr:nvGrpSpPr>
          <xdr:grpSpPr>
            <a:xfrm>
              <a:off x="297357" y="4086222"/>
              <a:ext cx="3385643" cy="1127124"/>
              <a:chOff x="793988" y="5082504"/>
              <a:chExt cx="3976412" cy="944594"/>
            </a:xfrm>
          </xdr:grpSpPr>
          <xdr:sp macro="" textlink="">
            <xdr:nvSpPr>
              <xdr:cNvPr id="21505" name="Group Box 1" hidden="1">
                <a:extLst>
                  <a:ext uri="{63B3BB69-23CF-44E3-9099-C40C66FF867C}">
                    <a14:compatExt spid="_x0000_s21505"/>
                  </a:ext>
                </a:extLst>
              </xdr:cNvPr>
              <xdr:cNvSpPr/>
            </xdr:nvSpPr>
            <xdr:spPr>
              <a:xfrm>
                <a:off x="793988" y="5082504"/>
                <a:ext cx="3976412" cy="944594"/>
              </a:xfrm>
              <a:prstGeom prst="rect">
                <a:avLst/>
              </a:prstGeom>
            </xdr:spPr>
          </xdr:sp>
          <xdr:sp macro="" textlink="">
            <xdr:nvSpPr>
              <xdr:cNvPr id="21506" name="Check Box 2" hidden="1">
                <a:extLst>
                  <a:ext uri="{63B3BB69-23CF-44E3-9099-C40C66FF867C}">
                    <a14:compatExt spid="_x0000_s21506"/>
                  </a:ext>
                </a:extLst>
              </xdr:cNvPr>
              <xdr:cNvSpPr/>
            </xdr:nvSpPr>
            <xdr:spPr>
              <a:xfrm>
                <a:off x="1056957" y="5204743"/>
                <a:ext cx="1578323" cy="15506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Screening</a:t>
                </a:r>
              </a:p>
            </xdr:txBody>
          </xdr:sp>
          <xdr:sp macro="" textlink="">
            <xdr:nvSpPr>
              <xdr:cNvPr id="21507" name="Check Box 3" hidden="1">
                <a:extLst>
                  <a:ext uri="{63B3BB69-23CF-44E3-9099-C40C66FF867C}">
                    <a14:compatExt spid="_x0000_s21507"/>
                  </a:ext>
                </a:extLst>
              </xdr:cNvPr>
              <xdr:cNvSpPr/>
            </xdr:nvSpPr>
            <xdr:spPr>
              <a:xfrm>
                <a:off x="1056958" y="5456767"/>
                <a:ext cx="1828586" cy="14812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Isolierung</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xdr:row>
          <xdr:rowOff>161925</xdr:rowOff>
        </xdr:from>
        <xdr:to>
          <xdr:col>2</xdr:col>
          <xdr:colOff>276225</xdr:colOff>
          <xdr:row>46</xdr:row>
          <xdr:rowOff>9525</xdr:rowOff>
        </xdr:to>
        <xdr:sp macro="" textlink="">
          <xdr:nvSpPr>
            <xdr:cNvPr id="21509" name="Check Box 5" hidden="1">
              <a:extLst>
                <a:ext uri="{63B3BB69-23CF-44E3-9099-C40C66FF867C}">
                  <a14:compatExt spid="_x0000_s215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Trocknung von Wischmopps vor Lagerung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104775</xdr:rowOff>
        </xdr:from>
        <xdr:to>
          <xdr:col>2</xdr:col>
          <xdr:colOff>0</xdr:colOff>
          <xdr:row>25</xdr:row>
          <xdr:rowOff>161925</xdr:rowOff>
        </xdr:to>
        <xdr:sp macro="" textlink="">
          <xdr:nvSpPr>
            <xdr:cNvPr id="21512" name="Check Box 8" hidden="1">
              <a:extLst>
                <a:ext uri="{63B3BB69-23CF-44E3-9099-C40C66FF867C}">
                  <a14:compatExt spid="_x0000_s215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Verfahren bei Wiederaufnahme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161925</xdr:rowOff>
        </xdr:from>
        <xdr:to>
          <xdr:col>2</xdr:col>
          <xdr:colOff>9525</xdr:colOff>
          <xdr:row>9</xdr:row>
          <xdr:rowOff>180975</xdr:rowOff>
        </xdr:to>
        <xdr:sp macro="" textlink="">
          <xdr:nvSpPr>
            <xdr:cNvPr id="21515" name="Check Box 11" hidden="1">
              <a:extLst>
                <a:ext uri="{63B3BB69-23CF-44E3-9099-C40C66FF867C}">
                  <a14:compatExt spid="_x0000_s215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Screening MRGN (analog KRINKO)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161925</xdr:rowOff>
        </xdr:from>
        <xdr:to>
          <xdr:col>2</xdr:col>
          <xdr:colOff>9525</xdr:colOff>
          <xdr:row>14</xdr:row>
          <xdr:rowOff>9525</xdr:rowOff>
        </xdr:to>
        <xdr:sp macro="" textlink="">
          <xdr:nvSpPr>
            <xdr:cNvPr id="21516" name="Check Box 12" hidden="1">
              <a:extLst>
                <a:ext uri="{63B3BB69-23CF-44E3-9099-C40C66FF867C}">
                  <a14:compatExt spid="_x0000_s215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Isolierung MRGN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161925</xdr:rowOff>
        </xdr:from>
        <xdr:to>
          <xdr:col>2</xdr:col>
          <xdr:colOff>9525</xdr:colOff>
          <xdr:row>17</xdr:row>
          <xdr:rowOff>180975</xdr:rowOff>
        </xdr:to>
        <xdr:sp macro="" textlink="">
          <xdr:nvSpPr>
            <xdr:cNvPr id="21517" name="Check Box 13" hidden="1">
              <a:extLst>
                <a:ext uri="{63B3BB69-23CF-44E3-9099-C40C66FF867C}">
                  <a14:compatExt spid="_x0000_s21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Verfahren bei Wiederaufnahme MRGN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52</xdr:row>
          <xdr:rowOff>38100</xdr:rowOff>
        </xdr:from>
        <xdr:to>
          <xdr:col>4</xdr:col>
          <xdr:colOff>0</xdr:colOff>
          <xdr:row>54</xdr:row>
          <xdr:rowOff>47625</xdr:rowOff>
        </xdr:to>
        <xdr:sp macro="" textlink="">
          <xdr:nvSpPr>
            <xdr:cNvPr id="21521" name="Check Box 17" hidden="1">
              <a:extLst>
                <a:ext uri="{63B3BB69-23CF-44E3-9099-C40C66FF867C}">
                  <a14:compatExt spid="_x0000_s21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Hausinterne schriftliche Regelung zu Hygienemaßnahmen bei/nach Arbeiten am Sanitär-/Abwassersystem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47625</xdr:rowOff>
        </xdr:from>
        <xdr:to>
          <xdr:col>3</xdr:col>
          <xdr:colOff>704850</xdr:colOff>
          <xdr:row>64</xdr:row>
          <xdr:rowOff>47625</xdr:rowOff>
        </xdr:to>
        <xdr:sp macro="" textlink="">
          <xdr:nvSpPr>
            <xdr:cNvPr id="21524" name="Check Box 20" hidden="1">
              <a:extLst>
                <a:ext uri="{63B3BB69-23CF-44E3-9099-C40C66FF867C}">
                  <a14:compatExt spid="_x0000_s21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Schriftliche Festlegung zur schnellst möglichen Informationsweitergabe und Umsetzung von Hygienemaßnahmen</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119557</xdr:colOff>
          <xdr:row>6</xdr:row>
          <xdr:rowOff>42417</xdr:rowOff>
        </xdr:from>
        <xdr:to>
          <xdr:col>6</xdr:col>
          <xdr:colOff>214313</xdr:colOff>
          <xdr:row>16</xdr:row>
          <xdr:rowOff>95251</xdr:rowOff>
        </xdr:to>
        <xdr:grpSp>
          <xdr:nvGrpSpPr>
            <xdr:cNvPr id="2" name="Gruppieren 1"/>
            <xdr:cNvGrpSpPr/>
          </xdr:nvGrpSpPr>
          <xdr:grpSpPr>
            <a:xfrm>
              <a:off x="332469" y="1129384"/>
              <a:ext cx="4654149" cy="1991450"/>
              <a:chOff x="907230" y="5116532"/>
              <a:chExt cx="3976416" cy="944593"/>
            </a:xfrm>
          </xdr:grpSpPr>
          <xdr:sp macro="" textlink="">
            <xdr:nvSpPr>
              <xdr:cNvPr id="28673" name="Group Box 1" hidden="1">
                <a:extLst>
                  <a:ext uri="{63B3BB69-23CF-44E3-9099-C40C66FF867C}">
                    <a14:compatExt spid="_x0000_s28673"/>
                  </a:ext>
                </a:extLst>
              </xdr:cNvPr>
              <xdr:cNvSpPr/>
            </xdr:nvSpPr>
            <xdr:spPr>
              <a:xfrm>
                <a:off x="907230" y="5116532"/>
                <a:ext cx="3976416" cy="944593"/>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Sonstige Erreger/Krankheiten</a:t>
                </a:r>
              </a:p>
            </xdr:txBody>
          </xdr:sp>
          <xdr:sp macro="" textlink="">
            <xdr:nvSpPr>
              <xdr:cNvPr id="28674" name="Check Box 2" hidden="1">
                <a:extLst>
                  <a:ext uri="{63B3BB69-23CF-44E3-9099-C40C66FF867C}">
                    <a14:compatExt spid="_x0000_s28674"/>
                  </a:ext>
                </a:extLst>
              </xdr:cNvPr>
              <xdr:cNvSpPr/>
            </xdr:nvSpPr>
            <xdr:spPr>
              <a:xfrm>
                <a:off x="1014794" y="5220842"/>
                <a:ext cx="1578324" cy="15506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CDI</a:t>
                </a:r>
              </a:p>
            </xdr:txBody>
          </xdr:sp>
          <xdr:sp macro="" textlink="">
            <xdr:nvSpPr>
              <xdr:cNvPr id="28675" name="Check Box 3" hidden="1">
                <a:extLst>
                  <a:ext uri="{63B3BB69-23CF-44E3-9099-C40C66FF867C}">
                    <a14:compatExt spid="_x0000_s28675"/>
                  </a:ext>
                </a:extLst>
              </xdr:cNvPr>
              <xdr:cNvSpPr/>
            </xdr:nvSpPr>
            <xdr:spPr>
              <a:xfrm>
                <a:off x="1014794" y="5360593"/>
                <a:ext cx="1828586" cy="148122"/>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Influenza</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85725</xdr:rowOff>
        </xdr:from>
        <xdr:to>
          <xdr:col>2</xdr:col>
          <xdr:colOff>228600</xdr:colOff>
          <xdr:row>12</xdr:row>
          <xdr:rowOff>9525</xdr:rowOff>
        </xdr:to>
        <xdr:sp macro="" textlink="">
          <xdr:nvSpPr>
            <xdr:cNvPr id="28678" name="Check Box 6" hidden="1">
              <a:extLst>
                <a:ext uri="{63B3BB69-23CF-44E3-9099-C40C66FF867C}">
                  <a14:compatExt spid="_x0000_s286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12</xdr:row>
          <xdr:rowOff>47625</xdr:rowOff>
        </xdr:from>
        <xdr:to>
          <xdr:col>3</xdr:col>
          <xdr:colOff>838200</xdr:colOff>
          <xdr:row>13</xdr:row>
          <xdr:rowOff>133350</xdr:rowOff>
        </xdr:to>
        <xdr:sp macro="" textlink="">
          <xdr:nvSpPr>
            <xdr:cNvPr id="28680" name="Check Box 8" hidden="1">
              <a:extLst>
                <a:ext uri="{63B3BB69-23CF-44E3-9099-C40C66FF867C}">
                  <a14:compatExt spid="_x0000_s286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Aufnahmemanagement infektiöse Gastroenteritis/Diarrhoe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14</xdr:row>
          <xdr:rowOff>47625</xdr:rowOff>
        </xdr:from>
        <xdr:to>
          <xdr:col>3</xdr:col>
          <xdr:colOff>704850</xdr:colOff>
          <xdr:row>15</xdr:row>
          <xdr:rowOff>123825</xdr:rowOff>
        </xdr:to>
        <xdr:sp macro="" textlink="">
          <xdr:nvSpPr>
            <xdr:cNvPr id="28681" name="Check Box 9" hidden="1">
              <a:extLst>
                <a:ext uri="{63B3BB69-23CF-44E3-9099-C40C66FF867C}">
                  <a14:compatExt spid="_x0000_s28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Aufnahmemanagement infektiöse Atemwegserkrankungen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1276350</xdr:colOff>
          <xdr:row>6</xdr:row>
          <xdr:rowOff>28575</xdr:rowOff>
        </xdr:from>
        <xdr:to>
          <xdr:col>6</xdr:col>
          <xdr:colOff>0</xdr:colOff>
          <xdr:row>8</xdr:row>
          <xdr:rowOff>0</xdr:rowOff>
        </xdr:to>
        <xdr:sp macro="" textlink="">
          <xdr:nvSpPr>
            <xdr:cNvPr id="28691" name="Label 19" hidden="1">
              <a:extLst>
                <a:ext uri="{63B3BB69-23CF-44E3-9099-C40C66FF867C}">
                  <a14:compatExt spid="_x0000_s2869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Auf Einrichtung nicht anwendbar </a:t>
              </a:r>
            </a:p>
            <a:p>
              <a:pPr algn="l" rtl="0">
                <a:defRPr sz="1000"/>
              </a:pPr>
              <a:r>
                <a:rPr lang="de-DE" sz="800" b="0" i="0" u="none" strike="noStrike" baseline="0">
                  <a:solidFill>
                    <a:srgbClr val="000000"/>
                  </a:solidFill>
                  <a:latin typeface="Segoe UI"/>
                  <a:ea typeface="Segoe UI"/>
                  <a:cs typeface="Segoe UI"/>
                </a:rPr>
                <a:t>(Freitextfeld benutzen)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114300</xdr:rowOff>
        </xdr:from>
        <xdr:to>
          <xdr:col>5</xdr:col>
          <xdr:colOff>276225</xdr:colOff>
          <xdr:row>8</xdr:row>
          <xdr:rowOff>123825</xdr:rowOff>
        </xdr:to>
        <xdr:sp macro="" textlink="">
          <xdr:nvSpPr>
            <xdr:cNvPr id="28692" name="Check Box 20" hidden="1">
              <a:extLst>
                <a:ext uri="{63B3BB69-23CF-44E3-9099-C40C66FF867C}">
                  <a14:compatExt spid="_x0000_s286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9525</xdr:rowOff>
        </xdr:from>
        <xdr:to>
          <xdr:col>5</xdr:col>
          <xdr:colOff>276225</xdr:colOff>
          <xdr:row>10</xdr:row>
          <xdr:rowOff>38100</xdr:rowOff>
        </xdr:to>
        <xdr:sp macro="" textlink="">
          <xdr:nvSpPr>
            <xdr:cNvPr id="28693" name="Check Box 21" hidden="1">
              <a:extLst>
                <a:ext uri="{63B3BB69-23CF-44E3-9099-C40C66FF867C}">
                  <a14:compatExt spid="_x0000_s286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123825</xdr:rowOff>
        </xdr:from>
        <xdr:to>
          <xdr:col>5</xdr:col>
          <xdr:colOff>276225</xdr:colOff>
          <xdr:row>11</xdr:row>
          <xdr:rowOff>161925</xdr:rowOff>
        </xdr:to>
        <xdr:sp macro="" textlink="">
          <xdr:nvSpPr>
            <xdr:cNvPr id="28694" name="Check Box 22" hidden="1">
              <a:extLst>
                <a:ext uri="{63B3BB69-23CF-44E3-9099-C40C66FF867C}">
                  <a14:compatExt spid="_x0000_s286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76200</xdr:rowOff>
        </xdr:from>
        <xdr:to>
          <xdr:col>5</xdr:col>
          <xdr:colOff>276225</xdr:colOff>
          <xdr:row>13</xdr:row>
          <xdr:rowOff>114300</xdr:rowOff>
        </xdr:to>
        <xdr:sp macro="" textlink="">
          <xdr:nvSpPr>
            <xdr:cNvPr id="28695" name="Check Box 23" hidden="1">
              <a:extLst>
                <a:ext uri="{63B3BB69-23CF-44E3-9099-C40C66FF867C}">
                  <a14:compatExt spid="_x0000_s286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76200</xdr:rowOff>
        </xdr:from>
        <xdr:to>
          <xdr:col>5</xdr:col>
          <xdr:colOff>276225</xdr:colOff>
          <xdr:row>15</xdr:row>
          <xdr:rowOff>104775</xdr:rowOff>
        </xdr:to>
        <xdr:sp macro="" textlink="">
          <xdr:nvSpPr>
            <xdr:cNvPr id="28696" name="Check Box 24" hidden="1">
              <a:extLst>
                <a:ext uri="{63B3BB69-23CF-44E3-9099-C40C66FF867C}">
                  <a14:compatExt spid="_x0000_s28696"/>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161925</xdr:rowOff>
        </xdr:from>
        <xdr:to>
          <xdr:col>5</xdr:col>
          <xdr:colOff>85725</xdr:colOff>
          <xdr:row>8</xdr:row>
          <xdr:rowOff>9525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Es besteht eine schriftliche Festlegung des Ausbruchsmanagementteams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2</xdr:col>
          <xdr:colOff>1314450</xdr:colOff>
          <xdr:row>15</xdr:row>
          <xdr:rowOff>190500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Entscheidungskompetenzen sind festgelegt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161925</xdr:rowOff>
        </xdr:from>
        <xdr:to>
          <xdr:col>5</xdr:col>
          <xdr:colOff>390525</xdr:colOff>
          <xdr:row>21</xdr:row>
          <xdr:rowOff>19050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Informationsfluss, Auslöseereignisse, Ausbruchsbeendigung sind schriftlich definiert.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161925</xdr:rowOff>
        </xdr:from>
        <xdr:to>
          <xdr:col>5</xdr:col>
          <xdr:colOff>390525</xdr:colOff>
          <xdr:row>26</xdr:row>
          <xdr:rowOff>19050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Analyse, Evaluation, Fehlermanagement werden durchgeführt.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5</xdr:col>
          <xdr:colOff>28575</xdr:colOff>
          <xdr:row>14</xdr:row>
          <xdr:rowOff>38100</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Ansprechpartner sind benannt (inkl. der aktuellen Kontaktdaten)</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40</xdr:row>
          <xdr:rowOff>142875</xdr:rowOff>
        </xdr:from>
        <xdr:to>
          <xdr:col>2</xdr:col>
          <xdr:colOff>733425</xdr:colOff>
          <xdr:row>42</xdr:row>
          <xdr:rowOff>95250</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MRSA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8</xdr:row>
          <xdr:rowOff>47625</xdr:rowOff>
        </xdr:from>
        <xdr:to>
          <xdr:col>4</xdr:col>
          <xdr:colOff>695325</xdr:colOff>
          <xdr:row>9</xdr:row>
          <xdr:rowOff>152400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Es liegt eine schriftliche Regelung über die Zuständigkeiten vor.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xdr:row>
          <xdr:rowOff>85725</xdr:rowOff>
        </xdr:from>
        <xdr:to>
          <xdr:col>4</xdr:col>
          <xdr:colOff>542925</xdr:colOff>
          <xdr:row>21</xdr:row>
          <xdr:rowOff>66675</xdr:rowOff>
        </xdr:to>
        <xdr:sp macro="" textlink="">
          <xdr:nvSpPr>
            <xdr:cNvPr id="24582" name="Label 6" hidden="1">
              <a:extLst>
                <a:ext uri="{63B3BB69-23CF-44E3-9099-C40C66FF867C}">
                  <a14:compatExt spid="_x0000_s2458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Nutzung Überleitungsbogen oder analoger Informationsfluss zweigleisig durch Pflege und Ärzte: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21</xdr:row>
          <xdr:rowOff>123825</xdr:rowOff>
        </xdr:from>
        <xdr:to>
          <xdr:col>4</xdr:col>
          <xdr:colOff>123825</xdr:colOff>
          <xdr:row>23</xdr:row>
          <xdr:rowOff>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Pflegerisch-sozialdienstliche Überleitung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23</xdr:row>
          <xdr:rowOff>95250</xdr:rowOff>
        </xdr:from>
        <xdr:to>
          <xdr:col>4</xdr:col>
          <xdr:colOff>123825</xdr:colOff>
          <xdr:row>24</xdr:row>
          <xdr:rowOff>152400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Ärztliche Überleitung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161925</xdr:rowOff>
        </xdr:from>
        <xdr:to>
          <xdr:col>3</xdr:col>
          <xdr:colOff>561975</xdr:colOff>
          <xdr:row>47</xdr:row>
          <xdr:rowOff>19050</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MRGN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152400</xdr:rowOff>
        </xdr:from>
        <xdr:to>
          <xdr:col>4</xdr:col>
          <xdr:colOff>638175</xdr:colOff>
          <xdr:row>52</xdr:row>
          <xdr:rowOff>9525</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Basis- und Handhygiene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107465</xdr:colOff>
          <xdr:row>57</xdr:row>
          <xdr:rowOff>176701</xdr:rowOff>
        </xdr:from>
        <xdr:to>
          <xdr:col>5</xdr:col>
          <xdr:colOff>257305</xdr:colOff>
          <xdr:row>70</xdr:row>
          <xdr:rowOff>9724</xdr:rowOff>
        </xdr:to>
        <xdr:grpSp>
          <xdr:nvGrpSpPr>
            <xdr:cNvPr id="19" name="Gruppieren 18"/>
            <xdr:cNvGrpSpPr/>
          </xdr:nvGrpSpPr>
          <xdr:grpSpPr>
            <a:xfrm>
              <a:off x="107465" y="11305075"/>
              <a:ext cx="3547090" cy="2341273"/>
              <a:chOff x="424180" y="8039648"/>
              <a:chExt cx="4197184" cy="2223937"/>
            </a:xfrm>
          </xdr:grpSpPr>
          <xdr:sp macro="" textlink="">
            <xdr:nvSpPr>
              <xdr:cNvPr id="24592" name="Check Box 16" hidden="1">
                <a:extLst>
                  <a:ext uri="{63B3BB69-23CF-44E3-9099-C40C66FF867C}">
                    <a14:compatExt spid="_x0000_s24592"/>
                  </a:ext>
                </a:extLst>
              </xdr:cNvPr>
              <xdr:cNvSpPr/>
            </xdr:nvSpPr>
            <xdr:spPr>
              <a:xfrm>
                <a:off x="758189" y="8596906"/>
                <a:ext cx="2979144" cy="18983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Station</a:t>
                </a:r>
              </a:p>
            </xdr:txBody>
          </xdr:sp>
          <xdr:sp macro="" textlink="">
            <xdr:nvSpPr>
              <xdr:cNvPr id="24593" name="Group Box 17" hidden="1">
                <a:extLst>
                  <a:ext uri="{63B3BB69-23CF-44E3-9099-C40C66FF867C}">
                    <a14:compatExt spid="_x0000_s24593"/>
                  </a:ext>
                </a:extLst>
              </xdr:cNvPr>
              <xdr:cNvSpPr/>
            </xdr:nvSpPr>
            <xdr:spPr>
              <a:xfrm>
                <a:off x="424180" y="8039648"/>
                <a:ext cx="4197184" cy="2223937"/>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Informationsmaterial/Beratungsangebot</a:t>
                </a:r>
              </a:p>
            </xdr:txBody>
          </xdr:sp>
          <xdr:sp macro="" textlink="">
            <xdr:nvSpPr>
              <xdr:cNvPr id="24594" name="Label 18" hidden="1">
                <a:extLst>
                  <a:ext uri="{63B3BB69-23CF-44E3-9099-C40C66FF867C}">
                    <a14:compatExt spid="_x0000_s24594"/>
                  </a:ext>
                </a:extLst>
              </xdr:cNvPr>
              <xdr:cNvSpPr/>
            </xdr:nvSpPr>
            <xdr:spPr>
              <a:xfrm>
                <a:off x="464820" y="8226784"/>
                <a:ext cx="2133602" cy="327605"/>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Informationsmaterial für Patienten vor Ort verfügbar:</a:t>
                </a:r>
              </a:p>
            </xdr:txBody>
          </xdr:sp>
          <xdr:sp macro="" textlink="">
            <xdr:nvSpPr>
              <xdr:cNvPr id="24595" name="Check Box 19" hidden="1">
                <a:extLst>
                  <a:ext uri="{63B3BB69-23CF-44E3-9099-C40C66FF867C}">
                    <a14:compatExt spid="_x0000_s24595"/>
                  </a:ext>
                </a:extLst>
              </xdr:cNvPr>
              <xdr:cNvSpPr/>
            </xdr:nvSpPr>
            <xdr:spPr>
              <a:xfrm>
                <a:off x="759460" y="9034715"/>
                <a:ext cx="2979144" cy="214253"/>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Foyer</a:t>
                </a:r>
              </a:p>
            </xdr:txBody>
          </xdr:sp>
          <xdr:sp macro="" textlink="">
            <xdr:nvSpPr>
              <xdr:cNvPr id="24596" name="Check Box 20" hidden="1">
                <a:extLst>
                  <a:ext uri="{63B3BB69-23CF-44E3-9099-C40C66FF867C}">
                    <a14:compatExt spid="_x0000_s24596"/>
                  </a:ext>
                </a:extLst>
              </xdr:cNvPr>
              <xdr:cNvSpPr/>
            </xdr:nvSpPr>
            <xdr:spPr>
              <a:xfrm>
                <a:off x="759460" y="8814683"/>
                <a:ext cx="2979144" cy="189838"/>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Ambulanz</a:t>
                </a:r>
              </a:p>
            </xdr:txBody>
          </xdr:sp>
          <xdr:sp macro="" textlink="">
            <xdr:nvSpPr>
              <xdr:cNvPr id="24597" name="Check Box 21" hidden="1">
                <a:extLst>
                  <a:ext uri="{63B3BB69-23CF-44E3-9099-C40C66FF867C}">
                    <a14:compatExt spid="_x0000_s24597"/>
                  </a:ext>
                </a:extLst>
              </xdr:cNvPr>
              <xdr:cNvSpPr/>
            </xdr:nvSpPr>
            <xdr:spPr>
              <a:xfrm>
                <a:off x="759460" y="9275352"/>
                <a:ext cx="2979144" cy="214254"/>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Cafeteria</a:t>
                </a:r>
              </a:p>
            </xdr:txBody>
          </xdr:sp>
          <xdr:sp macro="" textlink="">
            <xdr:nvSpPr>
              <xdr:cNvPr id="24598" name="Label 22" hidden="1">
                <a:extLst>
                  <a:ext uri="{63B3BB69-23CF-44E3-9099-C40C66FF867C}">
                    <a14:compatExt spid="_x0000_s24598"/>
                  </a:ext>
                </a:extLst>
              </xdr:cNvPr>
              <xdr:cNvSpPr/>
            </xdr:nvSpPr>
            <xdr:spPr>
              <a:xfrm>
                <a:off x="468629" y="9740425"/>
                <a:ext cx="438151" cy="242128"/>
              </a:xfrm>
              <a:prstGeom prst="rect">
                <a:avLst/>
              </a:prstGeom>
            </xdr:spPr>
            <xdr:txBody>
              <a:bodyPr vertOverflow="clip" wrap="square" lIns="27432" tIns="18288" rIns="0" bIns="0" anchor="t" upright="1"/>
              <a:lstStyle/>
              <a:p>
                <a:pPr algn="l" rtl="0">
                  <a:defRPr sz="1000"/>
                </a:pPr>
                <a:r>
                  <a:rPr lang="de-DE" sz="800" b="0" i="0" u="none" strike="noStrike" baseline="0">
                    <a:solidFill>
                      <a:srgbClr val="000000"/>
                    </a:solidFill>
                    <a:latin typeface="Segoe UI"/>
                    <a:ea typeface="Segoe UI"/>
                    <a:cs typeface="Segoe UI"/>
                  </a:rPr>
                  <a:t>ODER</a:t>
                </a:r>
              </a:p>
            </xdr:txBody>
          </xdr:sp>
          <xdr:sp macro="" textlink="">
            <xdr:nvSpPr>
              <xdr:cNvPr id="24599" name="Check Box 23" hidden="1">
                <a:extLst>
                  <a:ext uri="{63B3BB69-23CF-44E3-9099-C40C66FF867C}">
                    <a14:compatExt spid="_x0000_s24599"/>
                  </a:ext>
                </a:extLst>
              </xdr:cNvPr>
              <xdr:cNvSpPr/>
            </xdr:nvSpPr>
            <xdr:spPr>
              <a:xfrm>
                <a:off x="774699" y="9963250"/>
                <a:ext cx="3803788" cy="220317"/>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Individuelles aktives Beratungsangebot an Patienten durch HFK verfügbar</a:t>
                </a:r>
              </a:p>
            </xdr:txBody>
          </xdr:sp>
        </xdr:grp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re-netz@ukbonn.de"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47" Type="http://schemas.openxmlformats.org/officeDocument/2006/relationships/ctrlProp" Target="../ctrlProps/ctrlProp170.xml"/><Relationship Id="rId50" Type="http://schemas.openxmlformats.org/officeDocument/2006/relationships/ctrlProp" Target="../ctrlProps/ctrlProp173.xml"/><Relationship Id="rId55" Type="http://schemas.openxmlformats.org/officeDocument/2006/relationships/ctrlProp" Target="../ctrlProps/ctrlProp178.xml"/><Relationship Id="rId63" Type="http://schemas.openxmlformats.org/officeDocument/2006/relationships/ctrlProp" Target="../ctrlProps/ctrlProp186.xml"/><Relationship Id="rId68" Type="http://schemas.openxmlformats.org/officeDocument/2006/relationships/ctrlProp" Target="../ctrlProps/ctrlProp191.xml"/><Relationship Id="rId7" Type="http://schemas.openxmlformats.org/officeDocument/2006/relationships/ctrlProp" Target="../ctrlProps/ctrlProp130.xml"/><Relationship Id="rId2" Type="http://schemas.openxmlformats.org/officeDocument/2006/relationships/drawing" Target="../drawings/drawing10.xml"/><Relationship Id="rId16" Type="http://schemas.openxmlformats.org/officeDocument/2006/relationships/ctrlProp" Target="../ctrlProps/ctrlProp139.xml"/><Relationship Id="rId29" Type="http://schemas.openxmlformats.org/officeDocument/2006/relationships/ctrlProp" Target="../ctrlProps/ctrlProp152.xml"/><Relationship Id="rId1" Type="http://schemas.openxmlformats.org/officeDocument/2006/relationships/printerSettings" Target="../printerSettings/printerSettings10.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3" Type="http://schemas.openxmlformats.org/officeDocument/2006/relationships/ctrlProp" Target="../ctrlProps/ctrlProp176.xml"/><Relationship Id="rId58" Type="http://schemas.openxmlformats.org/officeDocument/2006/relationships/ctrlProp" Target="../ctrlProps/ctrlProp181.xml"/><Relationship Id="rId66" Type="http://schemas.openxmlformats.org/officeDocument/2006/relationships/ctrlProp" Target="../ctrlProps/ctrlProp189.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49" Type="http://schemas.openxmlformats.org/officeDocument/2006/relationships/ctrlProp" Target="../ctrlProps/ctrlProp172.xml"/><Relationship Id="rId57" Type="http://schemas.openxmlformats.org/officeDocument/2006/relationships/ctrlProp" Target="../ctrlProps/ctrlProp180.xml"/><Relationship Id="rId61" Type="http://schemas.openxmlformats.org/officeDocument/2006/relationships/ctrlProp" Target="../ctrlProps/ctrlProp184.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4" Type="http://schemas.openxmlformats.org/officeDocument/2006/relationships/ctrlProp" Target="../ctrlProps/ctrlProp167.xml"/><Relationship Id="rId52" Type="http://schemas.openxmlformats.org/officeDocument/2006/relationships/ctrlProp" Target="../ctrlProps/ctrlProp175.xml"/><Relationship Id="rId60" Type="http://schemas.openxmlformats.org/officeDocument/2006/relationships/ctrlProp" Target="../ctrlProps/ctrlProp183.xml"/><Relationship Id="rId65" Type="http://schemas.openxmlformats.org/officeDocument/2006/relationships/ctrlProp" Target="../ctrlProps/ctrlProp188.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48" Type="http://schemas.openxmlformats.org/officeDocument/2006/relationships/ctrlProp" Target="../ctrlProps/ctrlProp171.xml"/><Relationship Id="rId56" Type="http://schemas.openxmlformats.org/officeDocument/2006/relationships/ctrlProp" Target="../ctrlProps/ctrlProp179.xml"/><Relationship Id="rId64" Type="http://schemas.openxmlformats.org/officeDocument/2006/relationships/ctrlProp" Target="../ctrlProps/ctrlProp187.xml"/><Relationship Id="rId69" Type="http://schemas.openxmlformats.org/officeDocument/2006/relationships/comments" Target="../comments10.xml"/><Relationship Id="rId8" Type="http://schemas.openxmlformats.org/officeDocument/2006/relationships/ctrlProp" Target="../ctrlProps/ctrlProp131.xml"/><Relationship Id="rId51" Type="http://schemas.openxmlformats.org/officeDocument/2006/relationships/ctrlProp" Target="../ctrlProps/ctrlProp174.xml"/><Relationship Id="rId3" Type="http://schemas.openxmlformats.org/officeDocument/2006/relationships/vmlDrawing" Target="../drawings/vmlDrawing10.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46" Type="http://schemas.openxmlformats.org/officeDocument/2006/relationships/ctrlProp" Target="../ctrlProps/ctrlProp169.xml"/><Relationship Id="rId59" Type="http://schemas.openxmlformats.org/officeDocument/2006/relationships/ctrlProp" Target="../ctrlProps/ctrlProp182.xml"/><Relationship Id="rId67" Type="http://schemas.openxmlformats.org/officeDocument/2006/relationships/ctrlProp" Target="../ctrlProps/ctrlProp190.xml"/><Relationship Id="rId20" Type="http://schemas.openxmlformats.org/officeDocument/2006/relationships/ctrlProp" Target="../ctrlProps/ctrlProp143.xml"/><Relationship Id="rId41" Type="http://schemas.openxmlformats.org/officeDocument/2006/relationships/ctrlProp" Target="../ctrlProps/ctrlProp164.xml"/><Relationship Id="rId54" Type="http://schemas.openxmlformats.org/officeDocument/2006/relationships/ctrlProp" Target="../ctrlProps/ctrlProp177.xml"/><Relationship Id="rId62" Type="http://schemas.openxmlformats.org/officeDocument/2006/relationships/ctrlProp" Target="../ctrlProps/ctrlProp18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6.xml"/><Relationship Id="rId13" Type="http://schemas.openxmlformats.org/officeDocument/2006/relationships/ctrlProp" Target="../ctrlProps/ctrlProp201.xml"/><Relationship Id="rId3" Type="http://schemas.openxmlformats.org/officeDocument/2006/relationships/vmlDrawing" Target="../drawings/vmlDrawing11.vml"/><Relationship Id="rId7" Type="http://schemas.openxmlformats.org/officeDocument/2006/relationships/ctrlProp" Target="../ctrlProps/ctrlProp195.xml"/><Relationship Id="rId12" Type="http://schemas.openxmlformats.org/officeDocument/2006/relationships/ctrlProp" Target="../ctrlProps/ctrlProp200.xml"/><Relationship Id="rId17" Type="http://schemas.openxmlformats.org/officeDocument/2006/relationships/comments" Target="../comments11.xml"/><Relationship Id="rId2" Type="http://schemas.openxmlformats.org/officeDocument/2006/relationships/drawing" Target="../drawings/drawing11.xml"/><Relationship Id="rId16" Type="http://schemas.openxmlformats.org/officeDocument/2006/relationships/ctrlProp" Target="../ctrlProps/ctrlProp204.xml"/><Relationship Id="rId1" Type="http://schemas.openxmlformats.org/officeDocument/2006/relationships/printerSettings" Target="../printerSettings/printerSettings11.bin"/><Relationship Id="rId6" Type="http://schemas.openxmlformats.org/officeDocument/2006/relationships/ctrlProp" Target="../ctrlProps/ctrlProp194.xml"/><Relationship Id="rId11" Type="http://schemas.openxmlformats.org/officeDocument/2006/relationships/ctrlProp" Target="../ctrlProps/ctrlProp199.xml"/><Relationship Id="rId5" Type="http://schemas.openxmlformats.org/officeDocument/2006/relationships/ctrlProp" Target="../ctrlProps/ctrlProp193.xml"/><Relationship Id="rId15" Type="http://schemas.openxmlformats.org/officeDocument/2006/relationships/ctrlProp" Target="../ctrlProps/ctrlProp203.xml"/><Relationship Id="rId10" Type="http://schemas.openxmlformats.org/officeDocument/2006/relationships/ctrlProp" Target="../ctrlProps/ctrlProp198.xml"/><Relationship Id="rId4" Type="http://schemas.openxmlformats.org/officeDocument/2006/relationships/ctrlProp" Target="../ctrlProps/ctrlProp192.xml"/><Relationship Id="rId9" Type="http://schemas.openxmlformats.org/officeDocument/2006/relationships/ctrlProp" Target="../ctrlProps/ctrlProp197.xml"/><Relationship Id="rId14" Type="http://schemas.openxmlformats.org/officeDocument/2006/relationships/ctrlProp" Target="../ctrlProps/ctrlProp202.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 Type="http://schemas.openxmlformats.org/officeDocument/2006/relationships/vmlDrawing" Target="../drawings/vmlDrawing3.vml"/><Relationship Id="rId21" Type="http://schemas.openxmlformats.org/officeDocument/2006/relationships/ctrlProp" Target="../ctrlProps/ctrlProp23.xml"/><Relationship Id="rId34" Type="http://schemas.openxmlformats.org/officeDocument/2006/relationships/comments" Target="../comments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41" Type="http://schemas.openxmlformats.org/officeDocument/2006/relationships/comments" Target="../comments4.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vmlDrawing" Target="../drawings/vmlDrawing5.vml"/><Relationship Id="rId7" Type="http://schemas.openxmlformats.org/officeDocument/2006/relationships/ctrlProp" Target="../ctrlProps/ctrlProp76.xml"/><Relationship Id="rId12" Type="http://schemas.openxmlformats.org/officeDocument/2006/relationships/ctrlProp" Target="../ctrlProps/ctrlProp81.xml"/><Relationship Id="rId2" Type="http://schemas.openxmlformats.org/officeDocument/2006/relationships/drawing" Target="../drawings/drawing5.xml"/><Relationship Id="rId16"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6.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7.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7.xml"/><Relationship Id="rId16" Type="http://schemas.openxmlformats.org/officeDocument/2006/relationships/comments" Target="../comments7.xml"/><Relationship Id="rId1" Type="http://schemas.openxmlformats.org/officeDocument/2006/relationships/printerSettings" Target="../printerSettings/printerSettings7.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11.xml"/><Relationship Id="rId3" Type="http://schemas.openxmlformats.org/officeDocument/2006/relationships/vmlDrawing" Target="../drawings/vmlDrawing8.vml"/><Relationship Id="rId7" Type="http://schemas.openxmlformats.org/officeDocument/2006/relationships/ctrlProp" Target="../ctrlProps/ctrlProp110.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ctrlProp" Target="../ctrlProps/ctrlProp107.xml"/><Relationship Id="rId9" Type="http://schemas.openxmlformats.org/officeDocument/2006/relationships/comments" Target="../comments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6.xml"/><Relationship Id="rId13" Type="http://schemas.openxmlformats.org/officeDocument/2006/relationships/ctrlProp" Target="../ctrlProps/ctrlProp121.xml"/><Relationship Id="rId18" Type="http://schemas.openxmlformats.org/officeDocument/2006/relationships/ctrlProp" Target="../ctrlProps/ctrlProp126.xml"/><Relationship Id="rId3" Type="http://schemas.openxmlformats.org/officeDocument/2006/relationships/vmlDrawing" Target="../drawings/vmlDrawing9.v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 Type="http://schemas.openxmlformats.org/officeDocument/2006/relationships/drawing" Target="../drawings/drawing9.xml"/><Relationship Id="rId16" Type="http://schemas.openxmlformats.org/officeDocument/2006/relationships/ctrlProp" Target="../ctrlProps/ctrlProp124.xml"/><Relationship Id="rId1" Type="http://schemas.openxmlformats.org/officeDocument/2006/relationships/printerSettings" Target="../printerSettings/printerSettings9.bin"/><Relationship Id="rId6" Type="http://schemas.openxmlformats.org/officeDocument/2006/relationships/ctrlProp" Target="../ctrlProps/ctrlProp114.xml"/><Relationship Id="rId11" Type="http://schemas.openxmlformats.org/officeDocument/2006/relationships/ctrlProp" Target="../ctrlProps/ctrlProp119.xml"/><Relationship Id="rId5" Type="http://schemas.openxmlformats.org/officeDocument/2006/relationships/ctrlProp" Target="../ctrlProps/ctrlProp113.xml"/><Relationship Id="rId15" Type="http://schemas.openxmlformats.org/officeDocument/2006/relationships/ctrlProp" Target="../ctrlProps/ctrlProp123.xml"/><Relationship Id="rId10" Type="http://schemas.openxmlformats.org/officeDocument/2006/relationships/ctrlProp" Target="../ctrlProps/ctrlProp118.xml"/><Relationship Id="rId19" Type="http://schemas.openxmlformats.org/officeDocument/2006/relationships/comments" Target="../comments9.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O149"/>
  <sheetViews>
    <sheetView tabSelected="1" view="pageBreakPreview" zoomScale="80" zoomScaleNormal="84" zoomScaleSheetLayoutView="80" workbookViewId="0"/>
  </sheetViews>
  <sheetFormatPr baseColWidth="10" defaultRowHeight="15" x14ac:dyDescent="0.25"/>
  <cols>
    <col min="1" max="1" width="3.7109375" bestFit="1" customWidth="1"/>
    <col min="2" max="2" width="10.5703125" customWidth="1"/>
    <col min="3" max="3" width="15.42578125" customWidth="1"/>
    <col min="4" max="4" width="14" customWidth="1"/>
    <col min="7" max="7" width="9.5703125" customWidth="1"/>
    <col min="9" max="9" width="11" customWidth="1"/>
    <col min="10" max="10" width="8.42578125" hidden="1" customWidth="1"/>
    <col min="11" max="11" width="25.85546875" hidden="1" customWidth="1"/>
    <col min="12" max="12" width="7.7109375" hidden="1" customWidth="1"/>
    <col min="13" max="13" width="10.85546875" hidden="1" customWidth="1"/>
    <col min="14" max="14" width="9.5703125" hidden="1" customWidth="1"/>
    <col min="15" max="15" width="10.42578125" customWidth="1"/>
    <col min="16" max="16" width="10.85546875" customWidth="1"/>
  </cols>
  <sheetData>
    <row r="1" spans="1:15" ht="409.5" customHeight="1" x14ac:dyDescent="0.25">
      <c r="A1" s="63" t="s">
        <v>13</v>
      </c>
      <c r="B1" s="96" t="s">
        <v>1060</v>
      </c>
      <c r="C1" s="96"/>
      <c r="D1" s="96"/>
      <c r="E1" s="96"/>
      <c r="F1" s="96"/>
      <c r="G1" s="96"/>
      <c r="H1" s="96"/>
      <c r="I1" s="96"/>
    </row>
    <row r="3" spans="1:15" ht="14.45" x14ac:dyDescent="0.35">
      <c r="B3" t="s">
        <v>368</v>
      </c>
      <c r="C3" s="12"/>
      <c r="D3" s="18" t="s">
        <v>1059</v>
      </c>
      <c r="J3">
        <v>1</v>
      </c>
      <c r="K3" t="s">
        <v>369</v>
      </c>
      <c r="L3" t="s">
        <v>370</v>
      </c>
    </row>
    <row r="4" spans="1:15" thickBot="1" x14ac:dyDescent="0.4">
      <c r="E4" s="12"/>
      <c r="F4" s="12"/>
      <c r="G4" s="12"/>
      <c r="H4" s="12"/>
      <c r="J4">
        <v>2</v>
      </c>
      <c r="K4" t="s">
        <v>371</v>
      </c>
      <c r="L4" t="s">
        <v>372</v>
      </c>
    </row>
    <row r="5" spans="1:15" thickBot="1" x14ac:dyDescent="0.4">
      <c r="B5" s="24" t="s">
        <v>33</v>
      </c>
      <c r="E5" s="77"/>
      <c r="J5">
        <v>3</v>
      </c>
      <c r="K5" t="s">
        <v>373</v>
      </c>
      <c r="L5" t="s">
        <v>374</v>
      </c>
    </row>
    <row r="6" spans="1:15" ht="15" customHeight="1" thickBot="1" x14ac:dyDescent="0.4">
      <c r="J6">
        <v>4</v>
      </c>
      <c r="K6" t="s">
        <v>375</v>
      </c>
      <c r="L6" t="s">
        <v>376</v>
      </c>
      <c r="N6" s="36">
        <v>6</v>
      </c>
    </row>
    <row r="7" spans="1:15" ht="15" customHeight="1" thickBot="1" x14ac:dyDescent="0.4">
      <c r="B7" t="s">
        <v>351</v>
      </c>
      <c r="E7" s="97"/>
      <c r="F7" s="98"/>
      <c r="G7" s="99"/>
      <c r="J7">
        <v>5</v>
      </c>
      <c r="K7" t="s">
        <v>377</v>
      </c>
      <c r="L7" t="s">
        <v>378</v>
      </c>
      <c r="N7" s="36" t="str">
        <f>VLOOKUP(N6,J3:L11,3,FALSE)</f>
        <v>RSK</v>
      </c>
      <c r="O7" s="28"/>
    </row>
    <row r="8" spans="1:15" ht="15" customHeight="1" thickBot="1" x14ac:dyDescent="0.3">
      <c r="B8" t="s">
        <v>363</v>
      </c>
      <c r="E8" s="88"/>
      <c r="F8" s="89"/>
      <c r="G8" s="90"/>
      <c r="J8">
        <v>6</v>
      </c>
      <c r="K8" t="s">
        <v>379</v>
      </c>
      <c r="L8" t="s">
        <v>380</v>
      </c>
    </row>
    <row r="9" spans="1:15" ht="15.75" thickBot="1" x14ac:dyDescent="0.3">
      <c r="A9" s="100" t="s">
        <v>367</v>
      </c>
      <c r="B9" t="s">
        <v>352</v>
      </c>
      <c r="E9" s="94"/>
      <c r="J9">
        <v>7</v>
      </c>
      <c r="K9" t="s">
        <v>381</v>
      </c>
      <c r="L9" t="s">
        <v>382</v>
      </c>
    </row>
    <row r="10" spans="1:15" ht="15.75" thickBot="1" x14ac:dyDescent="0.3">
      <c r="A10" s="100"/>
      <c r="B10" t="s">
        <v>353</v>
      </c>
      <c r="E10" s="97"/>
      <c r="F10" s="98"/>
      <c r="G10" s="99"/>
      <c r="J10">
        <v>8</v>
      </c>
      <c r="K10" t="s">
        <v>383</v>
      </c>
      <c r="L10" t="s">
        <v>384</v>
      </c>
    </row>
    <row r="11" spans="1:15" ht="15.75" thickBot="1" x14ac:dyDescent="0.3">
      <c r="A11" s="100"/>
      <c r="B11" t="s">
        <v>354</v>
      </c>
      <c r="E11" s="97"/>
      <c r="F11" s="98"/>
      <c r="G11" s="99"/>
      <c r="J11">
        <v>9</v>
      </c>
      <c r="K11" t="s">
        <v>385</v>
      </c>
      <c r="L11" t="s">
        <v>386</v>
      </c>
    </row>
    <row r="12" spans="1:15" ht="15.75" thickBot="1" x14ac:dyDescent="0.3">
      <c r="A12" s="100"/>
      <c r="B12" t="s">
        <v>391</v>
      </c>
      <c r="E12" s="97"/>
      <c r="F12" s="98"/>
      <c r="G12" s="99"/>
    </row>
    <row r="13" spans="1:15" ht="15.75" thickBot="1" x14ac:dyDescent="0.3">
      <c r="A13" s="100"/>
      <c r="B13" s="24" t="s">
        <v>355</v>
      </c>
      <c r="E13" s="97"/>
      <c r="F13" s="98"/>
      <c r="G13" s="99"/>
    </row>
    <row r="14" spans="1:15" ht="15.75" thickBot="1" x14ac:dyDescent="0.3">
      <c r="A14" s="100"/>
      <c r="K14" t="s">
        <v>387</v>
      </c>
      <c r="L14" s="21"/>
    </row>
    <row r="24" spans="2:9" ht="15.75" thickBot="1" x14ac:dyDescent="0.3">
      <c r="I24" s="1"/>
    </row>
    <row r="25" spans="2:9" x14ac:dyDescent="0.25">
      <c r="B25" s="2"/>
      <c r="C25" s="3"/>
      <c r="D25" s="3"/>
      <c r="E25" s="3"/>
      <c r="F25" s="3"/>
      <c r="G25" s="3"/>
      <c r="H25" s="4"/>
      <c r="I25" s="1"/>
    </row>
    <row r="26" spans="2:9" x14ac:dyDescent="0.25">
      <c r="B26" s="5" t="s">
        <v>0</v>
      </c>
      <c r="C26" s="1"/>
      <c r="D26" s="1"/>
      <c r="E26" s="1"/>
      <c r="F26" s="1"/>
      <c r="G26" s="1"/>
      <c r="H26" s="6"/>
      <c r="I26" s="1"/>
    </row>
    <row r="27" spans="2:9" ht="30" x14ac:dyDescent="0.25">
      <c r="B27" s="5"/>
      <c r="C27" s="78" t="s">
        <v>34</v>
      </c>
      <c r="D27" s="78" t="s">
        <v>1</v>
      </c>
      <c r="E27" s="78" t="s">
        <v>2</v>
      </c>
      <c r="G27" s="78"/>
      <c r="H27" s="79" t="s">
        <v>3</v>
      </c>
      <c r="I27" s="1"/>
    </row>
    <row r="28" spans="2:9" x14ac:dyDescent="0.25">
      <c r="B28" s="80" t="s">
        <v>361</v>
      </c>
      <c r="C28" s="38">
        <f>QZ_1!G3</f>
        <v>0</v>
      </c>
      <c r="D28" s="78" t="s">
        <v>365</v>
      </c>
      <c r="E28" s="38" t="str">
        <f>IF(OR(QZ_1!B28=0,QZ_1!B60=0),"nein","ja")</f>
        <v>nein</v>
      </c>
      <c r="G28" s="78"/>
      <c r="H28" s="79"/>
      <c r="I28" s="1"/>
    </row>
    <row r="29" spans="2:9" x14ac:dyDescent="0.25">
      <c r="B29" s="80" t="s">
        <v>4</v>
      </c>
      <c r="C29" s="38">
        <f>QZ_2!E5</f>
        <v>0</v>
      </c>
      <c r="D29" s="38" t="str">
        <f>IF(OR(QZ_2!H12=TRUE,QZ_2!H29=TRUE,QZ_2!H47=TRUE,QZ_2!H65=TRUE,QZ_2!H85=TRUE),"ja","nein")</f>
        <v>nein</v>
      </c>
      <c r="E29" s="38" t="str">
        <f>IF(QZ_2!H102=FALSE,"nein","ja")</f>
        <v>nein</v>
      </c>
      <c r="G29" s="1"/>
      <c r="H29" s="81" t="str">
        <f>IF(AND(D29="ja",E29="nein"),"ja","")</f>
        <v/>
      </c>
      <c r="I29" s="1"/>
    </row>
    <row r="30" spans="2:9" x14ac:dyDescent="0.25">
      <c r="B30" s="80" t="s">
        <v>5</v>
      </c>
      <c r="C30" s="1">
        <f>QZ_3!G3</f>
        <v>0</v>
      </c>
      <c r="D30" s="1" t="s">
        <v>365</v>
      </c>
      <c r="E30" s="1" t="str">
        <f>IF(OR(QZ_3!B20&lt;&gt;0,QZ_3!B38&lt;&gt;0,QZ_3!B58&lt;&gt;0,QZ_3!B92&lt;&gt;0,QZ_3!B122&lt;&gt;0),"ja","nein")</f>
        <v>nein</v>
      </c>
      <c r="G30" s="1"/>
      <c r="H30" s="7" t="str">
        <f>IF(OR(N27="fehlt",O27="fehlt"),"ja","")</f>
        <v/>
      </c>
      <c r="I30" s="1"/>
    </row>
    <row r="31" spans="2:9" x14ac:dyDescent="0.25">
      <c r="B31" s="80" t="s">
        <v>6</v>
      </c>
      <c r="C31" s="1">
        <f>QZ_4!E3</f>
        <v>0</v>
      </c>
      <c r="D31" s="1" t="s">
        <v>365</v>
      </c>
      <c r="E31" s="1" t="str">
        <f>IF(OR(QZ_4!B22&lt;&gt;0,QZ_4!B63&lt;&gt;0,QZ_4!B90&lt;&gt;0),"ja","nein")</f>
        <v>nein</v>
      </c>
      <c r="G31" s="1"/>
      <c r="H31" s="7" t="str">
        <f>IF(OR(N28="fehlt",O28="fehlt"),"ja","")</f>
        <v/>
      </c>
      <c r="I31" s="1"/>
    </row>
    <row r="32" spans="2:9" x14ac:dyDescent="0.25">
      <c r="B32" s="80" t="s">
        <v>7</v>
      </c>
      <c r="C32" s="1">
        <f>QZ_5!G3</f>
        <v>0</v>
      </c>
      <c r="D32" s="38" t="s">
        <v>365</v>
      </c>
      <c r="E32" s="1" t="str">
        <f>IF(OR(QZ_5!B35&lt;&gt;0,QZ_5!B70&lt;&gt;0),"ja","nein")</f>
        <v>nein</v>
      </c>
      <c r="G32" s="1"/>
      <c r="H32" s="7" t="str">
        <f>IF(OR(N29="fehlt",O29="fehlt"),"ja","")</f>
        <v/>
      </c>
      <c r="I32" s="1"/>
    </row>
    <row r="33" spans="2:9" x14ac:dyDescent="0.25">
      <c r="B33" s="80" t="s">
        <v>8</v>
      </c>
      <c r="C33" s="1">
        <f>QZ_6!E3</f>
        <v>0</v>
      </c>
      <c r="D33" s="38" t="str">
        <f>IF(OR(QZ_6!M8=TRUE,QZ_6!M10=TRUE,QZ_6!M12=TRUE,QZ_6!M14=TRUE,QZ_6!M16=TRUE),"ja","nein")</f>
        <v>nein</v>
      </c>
      <c r="E33" s="1" t="str">
        <f>IF(OR(QZ_6!B36&lt;&gt;0),"ja","nein")</f>
        <v>nein</v>
      </c>
      <c r="G33" s="1"/>
      <c r="H33" s="81" t="str">
        <f>IF(AND(D33="ja",E33="nein"),"ja","")</f>
        <v/>
      </c>
      <c r="I33" s="1"/>
    </row>
    <row r="34" spans="2:9" x14ac:dyDescent="0.25">
      <c r="B34" s="80" t="s">
        <v>9</v>
      </c>
      <c r="C34" s="1">
        <f>QZ_7!G3</f>
        <v>0</v>
      </c>
      <c r="D34" s="1" t="s">
        <v>365</v>
      </c>
      <c r="E34" s="1" t="str">
        <f>IF(OR(QZ_7!B34&lt;&gt;0),"ja","nein")</f>
        <v>nein</v>
      </c>
      <c r="G34" s="1"/>
      <c r="H34" s="7" t="str">
        <f>IF(OR(N31="fehlt",O31="fehlt"),"ja","")</f>
        <v/>
      </c>
      <c r="I34" s="1"/>
    </row>
    <row r="35" spans="2:9" x14ac:dyDescent="0.25">
      <c r="B35" s="80" t="s">
        <v>10</v>
      </c>
      <c r="C35" s="1">
        <f>QZ_8!H3</f>
        <v>0</v>
      </c>
      <c r="D35" s="38" t="s">
        <v>365</v>
      </c>
      <c r="E35" s="1" t="str">
        <f>IF(OR(QZ_8!B15&lt;&gt;0,QZ_8!B37&lt;&gt;0,QZ_8!B74&lt;&gt;0),"ja","nein")</f>
        <v>nein</v>
      </c>
      <c r="G35" s="1"/>
      <c r="H35" s="7" t="str">
        <f>IF(OR(N32="fehlt",O32="fehlt"),"ja","")</f>
        <v/>
      </c>
      <c r="I35" s="1"/>
    </row>
    <row r="36" spans="2:9" x14ac:dyDescent="0.25">
      <c r="B36" s="80" t="s">
        <v>11</v>
      </c>
      <c r="C36" s="1">
        <f>QZ_9!D3</f>
        <v>0</v>
      </c>
      <c r="D36" s="38" t="str">
        <f>IF(OR(QZ_9!G54=TRUE),"ja","nein")</f>
        <v>nein</v>
      </c>
      <c r="E36" s="1" t="str">
        <f>IF(OR(QZ_9!B67&lt;&gt;0,QZ_9!B86&lt;&gt;0,QZ_9!B94&lt;&gt;0,QZ_9!B105&lt;&gt;0,QZ_9!B118&lt;&gt;0,QZ_9!B142&lt;&gt;0,QZ_9!B172&lt;&gt;0,QZ_9!B202&lt;&gt;0,QZ_9!C42&lt;&gt;0,QZ_9!C43&lt;&gt;0,QZ_9!C44&lt;&gt;0,QZ_9!C45&lt;&gt;0,QZ_9!C53&lt;&gt;0),"ja","nein")</f>
        <v>nein</v>
      </c>
      <c r="G36" s="1"/>
      <c r="H36" s="81" t="str">
        <f>IF(AND(D36="ja",E36="nein"),"ja","")</f>
        <v/>
      </c>
      <c r="I36" s="1"/>
    </row>
    <row r="37" spans="2:9" x14ac:dyDescent="0.25">
      <c r="B37" s="80" t="s">
        <v>362</v>
      </c>
      <c r="C37" s="1">
        <f ca="1">QZ_10!H3</f>
        <v>0</v>
      </c>
      <c r="D37" s="1" t="s">
        <v>365</v>
      </c>
      <c r="E37" s="1" t="str">
        <f>IF(OR(QZ_10!B21&lt;&gt;0,QZ_10!B40&lt;&gt;0,QZ_10!B55&lt;&gt;0,QZ_10!B71&lt;&gt;0,QZ_10!B87&lt;&gt;0,QZ_10!B100&lt;&gt;0),"ja","nein")</f>
        <v>nein</v>
      </c>
      <c r="F37" s="1"/>
      <c r="G37" s="1"/>
      <c r="H37" s="7"/>
      <c r="I37" s="1"/>
    </row>
    <row r="38" spans="2:9" ht="15.75" thickBot="1" x14ac:dyDescent="0.3">
      <c r="B38" s="8" t="s">
        <v>12</v>
      </c>
      <c r="C38" s="9">
        <f ca="1">SUM(C28:C37)</f>
        <v>0</v>
      </c>
      <c r="D38" s="1"/>
      <c r="E38" s="1"/>
      <c r="F38" s="1"/>
      <c r="G38" s="1"/>
      <c r="H38" s="6"/>
      <c r="I38" s="1"/>
    </row>
    <row r="39" spans="2:9" ht="15.75" thickTop="1" x14ac:dyDescent="0.25">
      <c r="B39" s="82"/>
      <c r="C39" s="83"/>
      <c r="D39" s="83"/>
      <c r="E39" s="83"/>
      <c r="F39" s="83"/>
      <c r="G39" s="83"/>
      <c r="H39" s="6"/>
      <c r="I39" s="1"/>
    </row>
    <row r="40" spans="2:9" ht="15.75" thickBot="1" x14ac:dyDescent="0.3">
      <c r="B40" s="84"/>
      <c r="C40" s="85"/>
      <c r="D40" s="85"/>
      <c r="E40" s="85"/>
      <c r="F40" s="85"/>
      <c r="G40" s="85"/>
      <c r="H40" s="10"/>
    </row>
    <row r="41" spans="2:9" x14ac:dyDescent="0.25">
      <c r="F41" s="1"/>
      <c r="G41" s="1"/>
      <c r="H41" s="1"/>
    </row>
    <row r="42" spans="2:9" x14ac:dyDescent="0.25">
      <c r="F42" s="1"/>
      <c r="G42" s="1"/>
      <c r="H42" s="1"/>
    </row>
    <row r="44" spans="2:9" ht="15.75" thickBot="1" x14ac:dyDescent="0.3">
      <c r="B44" s="85" t="s">
        <v>356</v>
      </c>
      <c r="C44" s="85"/>
      <c r="D44" s="1">
        <f>COUNTA(QZ_1!C16,QZ_1!C25,QZ_2!C99,QZ_3!D119,QZ_3!F89,QZ_3!D55,QZ_3!D35,QZ_3!E17,QZ_4!D87,QZ_4!D79,QZ_4!D19,QZ_5!D67,QZ_5!D59,QZ_5!D50,QZ_5!D32,QZ_6!D21,QZ_6!D24,QZ_6!D27,QZ_6!D30,QZ_6!D33,QZ_7!C30,QZ_8!D12,QZ_8!D34,QZ_9!D42,QZ_9!D43,QZ_9!D44,QZ_9!D45,QZ_9!D53,QZ_9!C64,QZ_10!D97,QZ_10!D18)</f>
        <v>0</v>
      </c>
    </row>
    <row r="45" spans="2:9" x14ac:dyDescent="0.25">
      <c r="B45" s="101" t="str">
        <f>CONCATENATE(QZ_1!C16,", ",QZ_1!C25,", ",QZ_2!C99,", ",QZ_3!D119,", ",QZ_3!F89,", ",QZ_3!D55,", ",QZ_3!D35,", ",QZ_3!E17,QZ_4!D87,", ",QZ_4!D79,", ",QZ_4!D19,", ",QZ_5!D67,", ",QZ_5!D59,", ",QZ_5!D50,", ",QZ_5!D32,", ",QZ_6!D21,", ",QZ_6!D24,", ",QZ_6!D27,", ",QZ_6!D30,", ",QZ_6!D33,", ",QZ_7!C30,", ",QZ_8!D12,", ",QZ_8!D34,", ",QZ_9!D42,", ",QZ_9!D43,", ",QZ_9!D44,", ",QZ_9!D45,", ",QZ_9!D53,", ",QZ_9!C64,", ",QZ_10!D97,", ",QZ_10!D18)</f>
        <v xml:space="preserve">, , , , , , , , , , , , , , , , , , , , , , , , , , , , , </v>
      </c>
      <c r="C45" s="102"/>
      <c r="D45" s="102"/>
      <c r="E45" s="102"/>
      <c r="F45" s="102"/>
      <c r="G45" s="103"/>
    </row>
    <row r="46" spans="2:9" x14ac:dyDescent="0.25">
      <c r="B46" s="104"/>
      <c r="C46" s="105"/>
      <c r="D46" s="105"/>
      <c r="E46" s="105"/>
      <c r="F46" s="105"/>
      <c r="G46" s="106"/>
    </row>
    <row r="47" spans="2:9" x14ac:dyDescent="0.25">
      <c r="B47" s="104"/>
      <c r="C47" s="105"/>
      <c r="D47" s="105"/>
      <c r="E47" s="105"/>
      <c r="F47" s="105"/>
      <c r="G47" s="106"/>
    </row>
    <row r="48" spans="2:9" x14ac:dyDescent="0.25">
      <c r="B48" s="104"/>
      <c r="C48" s="105"/>
      <c r="D48" s="105"/>
      <c r="E48" s="105"/>
      <c r="F48" s="105"/>
      <c r="G48" s="106"/>
    </row>
    <row r="49" spans="2:7" x14ac:dyDescent="0.25">
      <c r="B49" s="104"/>
      <c r="C49" s="105"/>
      <c r="D49" s="105"/>
      <c r="E49" s="105"/>
      <c r="F49" s="105"/>
      <c r="G49" s="106"/>
    </row>
    <row r="50" spans="2:7" ht="14.45" customHeight="1" x14ac:dyDescent="0.25">
      <c r="B50" s="104"/>
      <c r="C50" s="105"/>
      <c r="D50" s="105"/>
      <c r="E50" s="105"/>
      <c r="F50" s="105"/>
      <c r="G50" s="106"/>
    </row>
    <row r="51" spans="2:7" x14ac:dyDescent="0.25">
      <c r="B51" s="104"/>
      <c r="C51" s="105"/>
      <c r="D51" s="105"/>
      <c r="E51" s="105"/>
      <c r="F51" s="105"/>
      <c r="G51" s="106"/>
    </row>
    <row r="52" spans="2:7" ht="15.75" thickBot="1" x14ac:dyDescent="0.3">
      <c r="B52" s="107"/>
      <c r="C52" s="108"/>
      <c r="D52" s="108"/>
      <c r="E52" s="108"/>
      <c r="F52" s="108"/>
      <c r="G52" s="109"/>
    </row>
    <row r="117" spans="11:11" x14ac:dyDescent="0.25">
      <c r="K117" s="11"/>
    </row>
    <row r="118" spans="11:11" x14ac:dyDescent="0.25">
      <c r="K118" s="11"/>
    </row>
    <row r="119" spans="11:11" x14ac:dyDescent="0.25">
      <c r="K119" s="11"/>
    </row>
    <row r="120" spans="11:11" x14ac:dyDescent="0.25">
      <c r="K120" s="11"/>
    </row>
    <row r="121" spans="11:11" x14ac:dyDescent="0.25">
      <c r="K121" s="11"/>
    </row>
    <row r="122" spans="11:11" x14ac:dyDescent="0.25">
      <c r="K122" s="11"/>
    </row>
    <row r="123" spans="11:11" x14ac:dyDescent="0.25">
      <c r="K123" s="11"/>
    </row>
    <row r="124" spans="11:11" x14ac:dyDescent="0.25">
      <c r="K124" s="11"/>
    </row>
    <row r="125" spans="11:11" x14ac:dyDescent="0.25">
      <c r="K125" s="11"/>
    </row>
    <row r="126" spans="11:11" x14ac:dyDescent="0.25">
      <c r="K126" s="11"/>
    </row>
    <row r="127" spans="11:11" x14ac:dyDescent="0.25">
      <c r="K127" s="11"/>
    </row>
    <row r="128" spans="11:11" x14ac:dyDescent="0.25">
      <c r="K128" s="11"/>
    </row>
    <row r="129" spans="11:11" x14ac:dyDescent="0.25">
      <c r="K129" s="11"/>
    </row>
    <row r="130" spans="11:11" x14ac:dyDescent="0.25">
      <c r="K130" s="11"/>
    </row>
    <row r="131" spans="11:11" x14ac:dyDescent="0.25">
      <c r="K131" s="11"/>
    </row>
    <row r="132" spans="11:11" x14ac:dyDescent="0.25">
      <c r="K132" s="11"/>
    </row>
    <row r="133" spans="11:11" x14ac:dyDescent="0.25">
      <c r="K133" s="11"/>
    </row>
    <row r="134" spans="11:11" x14ac:dyDescent="0.25">
      <c r="K134" s="11"/>
    </row>
    <row r="135" spans="11:11" x14ac:dyDescent="0.25">
      <c r="K135" s="11"/>
    </row>
    <row r="136" spans="11:11" x14ac:dyDescent="0.25">
      <c r="K136" s="11"/>
    </row>
    <row r="137" spans="11:11" x14ac:dyDescent="0.25">
      <c r="K137" s="11"/>
    </row>
    <row r="138" spans="11:11" x14ac:dyDescent="0.25">
      <c r="K138" s="11"/>
    </row>
    <row r="139" spans="11:11" x14ac:dyDescent="0.25">
      <c r="K139" s="11"/>
    </row>
    <row r="140" spans="11:11" x14ac:dyDescent="0.25">
      <c r="K140" s="11"/>
    </row>
    <row r="141" spans="11:11" x14ac:dyDescent="0.25">
      <c r="K141" s="11"/>
    </row>
    <row r="142" spans="11:11" x14ac:dyDescent="0.25">
      <c r="K142" s="11"/>
    </row>
    <row r="143" spans="11:11" x14ac:dyDescent="0.25">
      <c r="K143" s="11"/>
    </row>
    <row r="144" spans="11:11" x14ac:dyDescent="0.25">
      <c r="K144" s="11"/>
    </row>
    <row r="145" spans="11:11" x14ac:dyDescent="0.25">
      <c r="K145" s="11"/>
    </row>
    <row r="146" spans="11:11" x14ac:dyDescent="0.25">
      <c r="K146" s="11"/>
    </row>
    <row r="147" spans="11:11" x14ac:dyDescent="0.25">
      <c r="K147" s="11"/>
    </row>
    <row r="148" spans="11:11" x14ac:dyDescent="0.25">
      <c r="K148" s="11"/>
    </row>
    <row r="149" spans="11:11" x14ac:dyDescent="0.25">
      <c r="K149" s="11"/>
    </row>
  </sheetData>
  <sheetProtection password="CEA8" sheet="1" objects="1" scenarios="1"/>
  <mergeCells count="8">
    <mergeCell ref="B1:I1"/>
    <mergeCell ref="E13:G13"/>
    <mergeCell ref="A9:A14"/>
    <mergeCell ref="B45:G52"/>
    <mergeCell ref="E10:G10"/>
    <mergeCell ref="E12:G12"/>
    <mergeCell ref="E7:G7"/>
    <mergeCell ref="E11:G11"/>
  </mergeCells>
  <conditionalFormatting sqref="C33">
    <cfRule type="cellIs" dxfId="1" priority="6" operator="greaterThan">
      <formula>10</formula>
    </cfRule>
  </conditionalFormatting>
  <conditionalFormatting sqref="C28">
    <cfRule type="cellIs" dxfId="0" priority="1" operator="greaterThan">
      <formula>10</formula>
    </cfRule>
  </conditionalFormatting>
  <hyperlinks>
    <hyperlink ref="B29" location="QZ_2!A1" display="QZ 2"/>
    <hyperlink ref="B30" location="QZ_3!A1" display="QZ 3"/>
    <hyperlink ref="B31" location="QZ_4!A1" display="QZ 4"/>
    <hyperlink ref="B32" location="QZ_5!A1" display="QZ 5"/>
    <hyperlink ref="B33" location="QZ_6!A1" display="QZ 6"/>
    <hyperlink ref="B34" location="QZ_7!A1" display="QZ 7"/>
    <hyperlink ref="B35" location="QZ_8!A1" display="QZ 8"/>
    <hyperlink ref="B36" location="QZ_9!A1" display="QZ 9"/>
    <hyperlink ref="D3" r:id="rId1"/>
    <hyperlink ref="B28" location="QZ_1!A1" display="QZ 1"/>
    <hyperlink ref="B37" location="QZ_10!A1" display="QZ 10"/>
  </hyperlinks>
  <pageMargins left="0.25" right="0.25" top="0.75" bottom="0.75" header="0.3" footer="0.3"/>
  <pageSetup paperSize="9" orientation="portrait" r:id="rId2"/>
  <headerFooter>
    <oddFooter>&amp;L&amp;F&amp;R&amp;D</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0" r:id="rId5" name="Drop Down 6">
              <controlPr locked="0" defaultSize="0" print="0" autoLine="0" autoPict="0">
                <anchor moveWithCells="1">
                  <from>
                    <xdr:col>7</xdr:col>
                    <xdr:colOff>0</xdr:colOff>
                    <xdr:row>8</xdr:row>
                    <xdr:rowOff>180975</xdr:rowOff>
                  </from>
                  <to>
                    <xdr:col>8</xdr:col>
                    <xdr:colOff>714375</xdr:colOff>
                    <xdr:row>10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F204"/>
  <sheetViews>
    <sheetView view="pageBreakPreview" zoomScale="60" zoomScaleNormal="85" workbookViewId="0"/>
  </sheetViews>
  <sheetFormatPr baseColWidth="10" defaultRowHeight="15" x14ac:dyDescent="0.25"/>
  <cols>
    <col min="1" max="1" width="5.28515625" style="11" customWidth="1"/>
    <col min="2" max="2" width="37.42578125" customWidth="1"/>
    <col min="3" max="3" width="28.85546875" customWidth="1"/>
    <col min="4" max="4" width="11.85546875" customWidth="1"/>
    <col min="5" max="5" width="8.42578125" customWidth="1"/>
    <col min="6" max="6" width="9.85546875" style="24" hidden="1" customWidth="1"/>
    <col min="7" max="7" width="10.28515625" hidden="1" customWidth="1"/>
    <col min="8" max="8" width="12.140625" hidden="1" customWidth="1"/>
    <col min="9" max="9" width="11" hidden="1" customWidth="1"/>
    <col min="10" max="10" width="12" hidden="1" customWidth="1"/>
    <col min="11" max="11" width="8.140625" hidden="1" customWidth="1"/>
    <col min="12" max="12" width="11.5703125" hidden="1" customWidth="1"/>
    <col min="13" max="13" width="4" hidden="1" customWidth="1"/>
    <col min="14" max="22" width="11.42578125" hidden="1" customWidth="1"/>
    <col min="23" max="23" width="18.5703125" hidden="1" customWidth="1"/>
    <col min="24" max="24" width="4" hidden="1" customWidth="1"/>
    <col min="25" max="32" width="10.85546875" hidden="1" customWidth="1"/>
  </cols>
  <sheetData>
    <row r="1" spans="1:32" x14ac:dyDescent="0.25">
      <c r="B1" t="s">
        <v>49</v>
      </c>
      <c r="Y1" s="110" t="s">
        <v>340</v>
      </c>
      <c r="Z1" s="110"/>
      <c r="AA1" s="110"/>
      <c r="AB1" s="110"/>
      <c r="AC1" s="110"/>
      <c r="AD1" s="110"/>
      <c r="AE1" s="110"/>
      <c r="AF1" s="110"/>
    </row>
    <row r="2" spans="1:32" ht="14.45" x14ac:dyDescent="0.35">
      <c r="D2" t="s">
        <v>24</v>
      </c>
    </row>
    <row r="3" spans="1:32" thickBot="1" x14ac:dyDescent="0.4">
      <c r="A3" s="13" t="s">
        <v>50</v>
      </c>
      <c r="B3" s="14" t="s">
        <v>51</v>
      </c>
      <c r="C3" s="14"/>
      <c r="D3" s="95">
        <f>D5+D36+D57+D177</f>
        <v>0</v>
      </c>
      <c r="E3" s="14" t="s">
        <v>19</v>
      </c>
      <c r="Y3" s="13" t="s">
        <v>50</v>
      </c>
      <c r="Z3" s="14" t="s">
        <v>51</v>
      </c>
      <c r="AA3" s="14"/>
      <c r="AB3" s="14"/>
      <c r="AC3" s="14"/>
      <c r="AD3" s="14"/>
      <c r="AE3" s="14"/>
      <c r="AF3" s="14" t="s">
        <v>19</v>
      </c>
    </row>
    <row r="4" spans="1:32" ht="14.45" x14ac:dyDescent="0.35">
      <c r="Y4" s="11"/>
    </row>
    <row r="5" spans="1:32" x14ac:dyDescent="0.25">
      <c r="A5" s="69" t="s">
        <v>249</v>
      </c>
      <c r="B5" s="45" t="s">
        <v>250</v>
      </c>
      <c r="C5" s="45"/>
      <c r="D5" s="45">
        <f>D7+D14+D19</f>
        <v>0</v>
      </c>
      <c r="E5" s="45" t="s">
        <v>23</v>
      </c>
      <c r="Y5" s="11"/>
    </row>
    <row r="6" spans="1:32" x14ac:dyDescent="0.25">
      <c r="A6"/>
      <c r="Y6" s="11" t="s">
        <v>249</v>
      </c>
      <c r="Z6" t="s">
        <v>250</v>
      </c>
      <c r="AA6" s="61"/>
      <c r="AB6" s="61"/>
      <c r="AC6" s="61"/>
      <c r="AD6" s="61"/>
      <c r="AE6" s="16"/>
      <c r="AF6" t="s">
        <v>23</v>
      </c>
    </row>
    <row r="7" spans="1:32" ht="14.45" x14ac:dyDescent="0.35">
      <c r="A7" s="45" t="s">
        <v>239</v>
      </c>
      <c r="B7" s="45" t="s">
        <v>240</v>
      </c>
      <c r="C7" s="45"/>
      <c r="D7" s="45">
        <f>IF(N13=1.5,0.5,0)</f>
        <v>0</v>
      </c>
      <c r="E7" s="45" t="s">
        <v>94</v>
      </c>
    </row>
    <row r="8" spans="1:32" ht="14.45" x14ac:dyDescent="0.35">
      <c r="A8"/>
      <c r="G8" t="s">
        <v>109</v>
      </c>
      <c r="L8" t="s">
        <v>110</v>
      </c>
      <c r="N8" t="s">
        <v>111</v>
      </c>
      <c r="Y8" t="s">
        <v>239</v>
      </c>
      <c r="Z8" t="s">
        <v>240</v>
      </c>
      <c r="AE8" s="1"/>
      <c r="AF8" t="s">
        <v>94</v>
      </c>
    </row>
    <row r="9" spans="1:32" ht="14.45" x14ac:dyDescent="0.35">
      <c r="A9"/>
      <c r="F9" s="24" t="s">
        <v>112</v>
      </c>
      <c r="G9" t="s">
        <v>113</v>
      </c>
    </row>
    <row r="10" spans="1:32" x14ac:dyDescent="0.25">
      <c r="A10"/>
      <c r="F10" s="72" t="b">
        <v>0</v>
      </c>
      <c r="G10">
        <f>IF(F10=TRUE,0.5,0)</f>
        <v>0</v>
      </c>
      <c r="N10">
        <f>IF(M10=0,G10,M10)</f>
        <v>0</v>
      </c>
      <c r="Y10" t="s">
        <v>342</v>
      </c>
      <c r="Z10" s="1"/>
      <c r="AA10" s="143"/>
      <c r="AB10" s="144"/>
      <c r="AC10" s="144"/>
      <c r="AD10" s="145"/>
    </row>
    <row r="11" spans="1:32" ht="15.75" thickBot="1" x14ac:dyDescent="0.3">
      <c r="A11"/>
      <c r="G11">
        <f t="shared" ref="G11" si="0">IF(F11=TRUE,0.5,0)</f>
        <v>0</v>
      </c>
      <c r="N11">
        <f>IF(M11=0,G11,M11)</f>
        <v>0</v>
      </c>
      <c r="Y11" s="1" t="s">
        <v>341</v>
      </c>
      <c r="Z11" s="1"/>
      <c r="AA11" s="146"/>
      <c r="AB11" s="105"/>
      <c r="AC11" s="105"/>
      <c r="AD11" s="147"/>
    </row>
    <row r="12" spans="1:32" ht="15.75" thickBot="1" x14ac:dyDescent="0.3">
      <c r="A12"/>
      <c r="F12" s="72" t="b">
        <v>0</v>
      </c>
      <c r="G12">
        <f>IF(F12=TRUE,1,0)</f>
        <v>0</v>
      </c>
      <c r="N12">
        <f>IF(M12=0,G12,M12)</f>
        <v>0</v>
      </c>
      <c r="Y12" s="21"/>
      <c r="Z12" s="1"/>
      <c r="AA12" s="146"/>
      <c r="AB12" s="105"/>
      <c r="AC12" s="105"/>
      <c r="AD12" s="147"/>
    </row>
    <row r="13" spans="1:32" x14ac:dyDescent="0.25">
      <c r="A13"/>
      <c r="N13">
        <f>SUM(N10:N12)</f>
        <v>0</v>
      </c>
      <c r="Y13" s="1"/>
      <c r="Z13" s="1"/>
      <c r="AA13" s="148"/>
      <c r="AB13" s="149"/>
      <c r="AC13" s="149"/>
      <c r="AD13" s="150"/>
    </row>
    <row r="14" spans="1:32" x14ac:dyDescent="0.25">
      <c r="A14" s="45" t="s">
        <v>241</v>
      </c>
      <c r="B14" s="45" t="s">
        <v>242</v>
      </c>
      <c r="C14" s="45"/>
      <c r="D14" s="45">
        <f>N17</f>
        <v>0</v>
      </c>
      <c r="E14" s="45" t="s">
        <v>94</v>
      </c>
    </row>
    <row r="15" spans="1:32" x14ac:dyDescent="0.25">
      <c r="A15"/>
      <c r="G15" t="s">
        <v>109</v>
      </c>
      <c r="L15" t="s">
        <v>110</v>
      </c>
      <c r="N15" t="s">
        <v>111</v>
      </c>
      <c r="Y15" t="s">
        <v>241</v>
      </c>
      <c r="Z15" t="s">
        <v>242</v>
      </c>
      <c r="AA15" s="16"/>
      <c r="AB15" s="16"/>
      <c r="AC15" s="16"/>
      <c r="AD15" s="16"/>
      <c r="AE15" s="55"/>
      <c r="AF15" t="s">
        <v>94</v>
      </c>
    </row>
    <row r="16" spans="1:32" ht="14.45" x14ac:dyDescent="0.35">
      <c r="A16"/>
      <c r="F16" s="24" t="s">
        <v>112</v>
      </c>
      <c r="G16" t="s">
        <v>113</v>
      </c>
    </row>
    <row r="17" spans="1:32" x14ac:dyDescent="0.25">
      <c r="A17"/>
      <c r="F17" s="72" t="b">
        <v>0</v>
      </c>
      <c r="G17">
        <f>IF(F17=TRUE,0.5,0)</f>
        <v>0</v>
      </c>
      <c r="N17">
        <f>IF(M17=0,G17,M17)</f>
        <v>0</v>
      </c>
      <c r="Y17" t="s">
        <v>342</v>
      </c>
      <c r="Z17" s="1"/>
      <c r="AA17" s="143"/>
      <c r="AB17" s="144"/>
      <c r="AC17" s="144"/>
      <c r="AD17" s="145"/>
      <c r="AE17" s="1"/>
      <c r="AF17" s="1"/>
    </row>
    <row r="18" spans="1:32" ht="15.75" thickBot="1" x14ac:dyDescent="0.3">
      <c r="A18"/>
      <c r="Y18" s="1" t="s">
        <v>341</v>
      </c>
      <c r="Z18" s="1"/>
      <c r="AA18" s="146"/>
      <c r="AB18" s="105"/>
      <c r="AC18" s="105"/>
      <c r="AD18" s="147"/>
    </row>
    <row r="19" spans="1:32" ht="15.75" thickBot="1" x14ac:dyDescent="0.3">
      <c r="A19" s="45" t="s">
        <v>243</v>
      </c>
      <c r="B19" s="45" t="s">
        <v>244</v>
      </c>
      <c r="C19" s="45"/>
      <c r="D19" s="45">
        <f>IF(N32=5,1,IF(F32=TRUE,1,0))</f>
        <v>0</v>
      </c>
      <c r="E19" s="45" t="s">
        <v>79</v>
      </c>
      <c r="Y19" s="21"/>
      <c r="Z19" s="1"/>
      <c r="AA19" s="146"/>
      <c r="AB19" s="105"/>
      <c r="AC19" s="105"/>
      <c r="AD19" s="147"/>
    </row>
    <row r="20" spans="1:32" x14ac:dyDescent="0.25">
      <c r="A20"/>
      <c r="Y20" s="1"/>
      <c r="Z20" s="1"/>
      <c r="AA20" s="148"/>
      <c r="AB20" s="149"/>
      <c r="AC20" s="149"/>
      <c r="AD20" s="150"/>
    </row>
    <row r="21" spans="1:32" ht="14.45" x14ac:dyDescent="0.35">
      <c r="A21"/>
      <c r="G21" t="s">
        <v>109</v>
      </c>
      <c r="L21" t="s">
        <v>110</v>
      </c>
      <c r="N21" t="s">
        <v>111</v>
      </c>
    </row>
    <row r="22" spans="1:32" ht="14.45" x14ac:dyDescent="0.35">
      <c r="A22"/>
      <c r="F22" s="24" t="s">
        <v>112</v>
      </c>
      <c r="G22" t="s">
        <v>113</v>
      </c>
      <c r="Y22" t="s">
        <v>243</v>
      </c>
      <c r="Z22" t="s">
        <v>244</v>
      </c>
      <c r="AE22" s="1"/>
      <c r="AF22" t="s">
        <v>79</v>
      </c>
    </row>
    <row r="23" spans="1:32" ht="14.45" x14ac:dyDescent="0.35">
      <c r="A23"/>
      <c r="F23" s="72" t="b">
        <v>0</v>
      </c>
      <c r="G23">
        <f>IF(F23=TRUE,1,0)</f>
        <v>0</v>
      </c>
      <c r="N23">
        <f>IF(M23=0,G23,M23)</f>
        <v>0</v>
      </c>
    </row>
    <row r="24" spans="1:32" x14ac:dyDescent="0.25">
      <c r="A24"/>
      <c r="Y24" t="s">
        <v>342</v>
      </c>
      <c r="Z24" s="1"/>
      <c r="AA24" s="143"/>
      <c r="AB24" s="144"/>
      <c r="AC24" s="144"/>
      <c r="AD24" s="145"/>
    </row>
    <row r="25" spans="1:32" ht="15.75" thickBot="1" x14ac:dyDescent="0.3">
      <c r="A25"/>
      <c r="F25" s="72" t="b">
        <v>0</v>
      </c>
      <c r="G25">
        <f>IF(F25=TRUE,1,0)</f>
        <v>0</v>
      </c>
      <c r="N25">
        <f>IF(M25=0,G25,M25)</f>
        <v>0</v>
      </c>
      <c r="Y25" s="1" t="s">
        <v>341</v>
      </c>
      <c r="Z25" s="1"/>
      <c r="AA25" s="146"/>
      <c r="AB25" s="105"/>
      <c r="AC25" s="105"/>
      <c r="AD25" s="147"/>
    </row>
    <row r="26" spans="1:32" ht="15.75" thickBot="1" x14ac:dyDescent="0.3">
      <c r="A26"/>
      <c r="F26" s="72"/>
      <c r="Y26" s="21"/>
      <c r="Z26" s="1"/>
      <c r="AA26" s="146"/>
      <c r="AB26" s="105"/>
      <c r="AC26" s="105"/>
      <c r="AD26" s="147"/>
    </row>
    <row r="27" spans="1:32" x14ac:dyDescent="0.25">
      <c r="A27"/>
      <c r="F27" s="72" t="b">
        <v>0</v>
      </c>
      <c r="G27">
        <f>IF(F27=TRUE,1,0)</f>
        <v>0</v>
      </c>
      <c r="N27">
        <f>IF(M27=0,G27,M27)</f>
        <v>0</v>
      </c>
      <c r="Y27" s="1"/>
      <c r="Z27" s="1"/>
      <c r="AA27" s="148"/>
      <c r="AB27" s="149"/>
      <c r="AC27" s="149"/>
      <c r="AD27" s="150"/>
    </row>
    <row r="28" spans="1:32" ht="14.45" x14ac:dyDescent="0.35">
      <c r="A28"/>
    </row>
    <row r="29" spans="1:32" x14ac:dyDescent="0.25">
      <c r="A29"/>
      <c r="F29" s="72" t="b">
        <v>0</v>
      </c>
      <c r="G29">
        <f t="shared" ref="G29" si="1">IF(F29=TRUE,1,0)</f>
        <v>0</v>
      </c>
      <c r="N29">
        <f>IF(M29=0,G29,M29)</f>
        <v>0</v>
      </c>
      <c r="Y29" s="15" t="s">
        <v>65</v>
      </c>
      <c r="Z29" s="15" t="s">
        <v>67</v>
      </c>
      <c r="AA29" s="15"/>
      <c r="AB29" s="15"/>
      <c r="AC29" s="15"/>
      <c r="AD29" s="15"/>
      <c r="AE29" s="16"/>
      <c r="AF29" s="15" t="s">
        <v>28</v>
      </c>
    </row>
    <row r="30" spans="1:32" ht="14.45" x14ac:dyDescent="0.35">
      <c r="A30"/>
      <c r="Y30" s="11"/>
    </row>
    <row r="31" spans="1:32" ht="14.45" x14ac:dyDescent="0.35">
      <c r="A31"/>
      <c r="F31" s="72" t="b">
        <v>0</v>
      </c>
      <c r="G31">
        <f t="shared" ref="G31" si="2">IF(F31=TRUE,1,0)</f>
        <v>0</v>
      </c>
      <c r="N31">
        <f>IF(M31=0,G31,M31)</f>
        <v>0</v>
      </c>
      <c r="Y31" s="11"/>
      <c r="AB31" s="24"/>
    </row>
    <row r="32" spans="1:32" ht="14.45" x14ac:dyDescent="0.35">
      <c r="A32"/>
      <c r="F32" s="72" t="b">
        <v>0</v>
      </c>
      <c r="N32">
        <f>SUM(N23:N31)</f>
        <v>0</v>
      </c>
      <c r="Y32" s="11" t="s">
        <v>66</v>
      </c>
      <c r="Z32" t="s">
        <v>68</v>
      </c>
      <c r="AF32" t="s">
        <v>23</v>
      </c>
    </row>
    <row r="33" spans="1:32" ht="14.45" x14ac:dyDescent="0.35">
      <c r="A33"/>
      <c r="B33" t="str">
        <f>IF(F32=TRUE,"CAVE: Alle anderen Auswahlen werden irrelevant","")</f>
        <v/>
      </c>
    </row>
    <row r="34" spans="1:32" x14ac:dyDescent="0.25">
      <c r="A34"/>
      <c r="Y34" t="s">
        <v>342</v>
      </c>
      <c r="Z34" s="1"/>
      <c r="AA34" s="143"/>
      <c r="AB34" s="144"/>
      <c r="AC34" s="144"/>
      <c r="AD34" s="145"/>
    </row>
    <row r="35" spans="1:32" ht="15.75" thickBot="1" x14ac:dyDescent="0.3">
      <c r="Y35" s="1" t="s">
        <v>341</v>
      </c>
      <c r="Z35" s="1"/>
      <c r="AA35" s="146"/>
      <c r="AB35" s="105"/>
      <c r="AC35" s="105"/>
      <c r="AD35" s="147"/>
    </row>
    <row r="36" spans="1:32" ht="15.75" thickBot="1" x14ac:dyDescent="0.3">
      <c r="A36" s="15" t="s">
        <v>65</v>
      </c>
      <c r="B36" s="15" t="s">
        <v>67</v>
      </c>
      <c r="C36" s="15"/>
      <c r="D36" s="41">
        <f>D39+D50</f>
        <v>0</v>
      </c>
      <c r="E36" s="15" t="s">
        <v>28</v>
      </c>
      <c r="Y36" s="21"/>
      <c r="Z36" s="1"/>
      <c r="AA36" s="146"/>
      <c r="AB36" s="105"/>
      <c r="AC36" s="105"/>
      <c r="AD36" s="147"/>
    </row>
    <row r="37" spans="1:32" x14ac:dyDescent="0.25">
      <c r="Y37" s="1"/>
      <c r="Z37" s="1"/>
      <c r="AA37" s="148"/>
      <c r="AB37" s="149"/>
      <c r="AC37" s="149"/>
      <c r="AD37" s="150"/>
    </row>
    <row r="39" spans="1:32" ht="14.45" x14ac:dyDescent="0.35">
      <c r="A39" s="11" t="s">
        <v>66</v>
      </c>
      <c r="B39" t="s">
        <v>68</v>
      </c>
      <c r="D39">
        <f>G46*0.5</f>
        <v>0</v>
      </c>
      <c r="E39" t="s">
        <v>23</v>
      </c>
      <c r="Y39" s="11" t="s">
        <v>76</v>
      </c>
      <c r="Z39" t="s">
        <v>78</v>
      </c>
      <c r="AF39" t="s">
        <v>79</v>
      </c>
    </row>
    <row r="40" spans="1:32" ht="14.45" x14ac:dyDescent="0.35">
      <c r="G40" t="s">
        <v>109</v>
      </c>
      <c r="L40" t="s">
        <v>110</v>
      </c>
      <c r="N40" t="s">
        <v>111</v>
      </c>
    </row>
    <row r="41" spans="1:32" ht="15.75" thickBot="1" x14ac:dyDescent="0.3">
      <c r="B41" s="27" t="s">
        <v>69</v>
      </c>
      <c r="C41" s="27" t="s">
        <v>71</v>
      </c>
      <c r="D41" s="27" t="s">
        <v>70</v>
      </c>
      <c r="E41" s="27"/>
      <c r="F41" s="24" t="s">
        <v>112</v>
      </c>
      <c r="G41" t="s">
        <v>113</v>
      </c>
      <c r="Y41" t="s">
        <v>342</v>
      </c>
      <c r="Z41" s="1"/>
      <c r="AA41" s="143"/>
      <c r="AB41" s="144"/>
      <c r="AC41" s="144"/>
      <c r="AD41" s="145"/>
    </row>
    <row r="42" spans="1:32" ht="16.5" thickTop="1" thickBot="1" x14ac:dyDescent="0.3">
      <c r="B42" t="s">
        <v>72</v>
      </c>
      <c r="C42" s="29"/>
      <c r="D42" s="73"/>
      <c r="E42" s="1"/>
      <c r="G42">
        <f>IF(AND(C42&lt;&gt;0,D42&lt;&gt;0),1,)</f>
        <v>0</v>
      </c>
      <c r="N42">
        <f>IF(M42=0,G42,M42)</f>
        <v>0</v>
      </c>
      <c r="Y42" s="1" t="s">
        <v>341</v>
      </c>
      <c r="Z42" s="1"/>
      <c r="AA42" s="146"/>
      <c r="AB42" s="105"/>
      <c r="AC42" s="105"/>
      <c r="AD42" s="147"/>
    </row>
    <row r="43" spans="1:32" ht="16.5" thickTop="1" thickBot="1" x14ac:dyDescent="0.3">
      <c r="B43" t="s">
        <v>73</v>
      </c>
      <c r="C43" s="73"/>
      <c r="D43" s="73"/>
      <c r="E43" s="1"/>
      <c r="G43">
        <f>IF(AND(C43&lt;&gt;0,D43&lt;&gt;0),1,)</f>
        <v>0</v>
      </c>
      <c r="Y43" s="21"/>
      <c r="Z43" s="1"/>
      <c r="AA43" s="146"/>
      <c r="AB43" s="105"/>
      <c r="AC43" s="105"/>
      <c r="AD43" s="147"/>
    </row>
    <row r="44" spans="1:32" ht="16.5" thickTop="1" thickBot="1" x14ac:dyDescent="0.3">
      <c r="B44" t="s">
        <v>74</v>
      </c>
      <c r="C44" s="73"/>
      <c r="D44" s="73"/>
      <c r="E44" s="1"/>
      <c r="G44">
        <f>IF(AND(C44&lt;&gt;0,D44&lt;&gt;0),1,)</f>
        <v>0</v>
      </c>
      <c r="N44">
        <f>IF(M44=0,G44,M44)</f>
        <v>0</v>
      </c>
      <c r="Y44" s="1"/>
      <c r="Z44" s="1"/>
      <c r="AA44" s="148"/>
      <c r="AB44" s="149"/>
      <c r="AC44" s="149"/>
      <c r="AD44" s="150"/>
    </row>
    <row r="45" spans="1:32" ht="15.6" thickTop="1" thickBot="1" x14ac:dyDescent="0.4">
      <c r="B45" t="s">
        <v>75</v>
      </c>
      <c r="C45" s="73"/>
      <c r="D45" s="73"/>
      <c r="E45" s="1"/>
      <c r="G45">
        <f>IF(AND(C45&lt;&gt;0,D45&lt;&gt;0),1,)</f>
        <v>0</v>
      </c>
    </row>
    <row r="46" spans="1:32" thickTop="1" x14ac:dyDescent="0.35">
      <c r="G46">
        <f>SUM(G42:G45)</f>
        <v>0</v>
      </c>
      <c r="N46">
        <f>IF(M46=0,G46,M46)</f>
        <v>0</v>
      </c>
    </row>
    <row r="47" spans="1:32" ht="14.45" x14ac:dyDescent="0.35">
      <c r="Y47" s="110" t="s">
        <v>340</v>
      </c>
      <c r="Z47" s="110"/>
      <c r="AA47" s="110"/>
      <c r="AB47" s="110"/>
      <c r="AC47" s="110"/>
      <c r="AD47" s="110"/>
      <c r="AE47" s="110"/>
      <c r="AF47" s="110"/>
    </row>
    <row r="48" spans="1:32" ht="14.45" x14ac:dyDescent="0.35">
      <c r="A48" s="11" t="s">
        <v>76</v>
      </c>
      <c r="B48" t="s">
        <v>78</v>
      </c>
    </row>
    <row r="50" spans="1:32" ht="14.45" x14ac:dyDescent="0.35">
      <c r="D50">
        <f>IF(OR(G53=1,G54=TRUE),1,)</f>
        <v>0</v>
      </c>
      <c r="E50" t="s">
        <v>79</v>
      </c>
      <c r="Y50" s="110" t="s">
        <v>340</v>
      </c>
      <c r="Z50" s="110"/>
      <c r="AA50" s="110"/>
      <c r="AB50" s="110"/>
      <c r="AC50" s="110"/>
      <c r="AD50" s="110"/>
      <c r="AE50" s="110"/>
      <c r="AF50" s="110"/>
    </row>
    <row r="51" spans="1:32" x14ac:dyDescent="0.25">
      <c r="G51" t="s">
        <v>109</v>
      </c>
      <c r="L51" t="s">
        <v>110</v>
      </c>
      <c r="N51" t="s">
        <v>111</v>
      </c>
      <c r="Y51" s="15" t="s">
        <v>81</v>
      </c>
      <c r="Z51" s="169" t="s">
        <v>286</v>
      </c>
      <c r="AA51" s="169"/>
      <c r="AF51" s="15" t="s">
        <v>80</v>
      </c>
    </row>
    <row r="52" spans="1:32" thickBot="1" x14ac:dyDescent="0.4">
      <c r="B52" s="27" t="s">
        <v>69</v>
      </c>
      <c r="C52" s="27" t="s">
        <v>71</v>
      </c>
      <c r="D52" s="27" t="s">
        <v>70</v>
      </c>
      <c r="E52" s="27"/>
      <c r="F52" s="24" t="s">
        <v>112</v>
      </c>
      <c r="G52" t="s">
        <v>113</v>
      </c>
    </row>
    <row r="53" spans="1:32" ht="15.6" thickTop="1" thickBot="1" x14ac:dyDescent="0.4">
      <c r="B53" t="s">
        <v>77</v>
      </c>
      <c r="C53" s="73"/>
      <c r="D53" s="73"/>
      <c r="E53" s="1"/>
      <c r="G53">
        <f>IF(AND(C53&lt;&gt;0,D53&lt;&gt;0),1,)</f>
        <v>0</v>
      </c>
      <c r="N53">
        <f>IF(M53=0,G53,M53)</f>
        <v>0</v>
      </c>
      <c r="Y53" s="41" t="s">
        <v>82</v>
      </c>
      <c r="Z53" s="41" t="s">
        <v>83</v>
      </c>
      <c r="AF53" s="41" t="s">
        <v>94</v>
      </c>
    </row>
    <row r="54" spans="1:32" thickTop="1" x14ac:dyDescent="0.35">
      <c r="G54" s="36" t="b">
        <v>0</v>
      </c>
    </row>
    <row r="55" spans="1:32" x14ac:dyDescent="0.25">
      <c r="Y55" t="s">
        <v>342</v>
      </c>
      <c r="Z55" s="1"/>
      <c r="AA55" s="143"/>
      <c r="AB55" s="144"/>
      <c r="AC55" s="144"/>
      <c r="AD55" s="145"/>
    </row>
    <row r="56" spans="1:32" ht="15.75" thickBot="1" x14ac:dyDescent="0.3">
      <c r="Y56" s="1" t="s">
        <v>341</v>
      </c>
      <c r="Z56" s="1"/>
      <c r="AA56" s="146"/>
      <c r="AB56" s="105"/>
      <c r="AC56" s="105"/>
      <c r="AD56" s="147"/>
    </row>
    <row r="57" spans="1:32" ht="30.95" customHeight="1" thickBot="1" x14ac:dyDescent="0.3">
      <c r="A57" s="15" t="s">
        <v>81</v>
      </c>
      <c r="B57" s="169" t="s">
        <v>286</v>
      </c>
      <c r="C57" s="169"/>
      <c r="D57" s="56">
        <f>D60+D70+D91+D102+D113+D123+D149</f>
        <v>0</v>
      </c>
      <c r="E57" s="15" t="s">
        <v>80</v>
      </c>
      <c r="Y57" s="21"/>
      <c r="Z57" s="1"/>
      <c r="AA57" s="146"/>
      <c r="AB57" s="105"/>
      <c r="AC57" s="105"/>
      <c r="AD57" s="147"/>
    </row>
    <row r="58" spans="1:32" x14ac:dyDescent="0.25">
      <c r="Y58" s="1"/>
      <c r="Z58" s="1"/>
      <c r="AA58" s="148"/>
      <c r="AB58" s="149"/>
      <c r="AC58" s="149"/>
      <c r="AD58" s="150"/>
    </row>
    <row r="60" spans="1:32" x14ac:dyDescent="0.25">
      <c r="A60" s="41" t="s">
        <v>82</v>
      </c>
      <c r="B60" s="41" t="s">
        <v>83</v>
      </c>
      <c r="C60" s="41"/>
      <c r="D60" s="41">
        <f>IF(F62=TRUE,0.5,)</f>
        <v>0</v>
      </c>
      <c r="E60" s="41" t="s">
        <v>94</v>
      </c>
      <c r="Y60" s="41" t="s">
        <v>91</v>
      </c>
      <c r="Z60" s="41" t="s">
        <v>92</v>
      </c>
      <c r="AF60" s="41" t="s">
        <v>94</v>
      </c>
    </row>
    <row r="62" spans="1:32" x14ac:dyDescent="0.25">
      <c r="B62" s="1"/>
      <c r="C62" s="50"/>
      <c r="D62" s="50"/>
      <c r="E62" s="27"/>
      <c r="F62" s="72" t="b">
        <v>0</v>
      </c>
      <c r="Y62" t="s">
        <v>342</v>
      </c>
      <c r="Z62" s="1"/>
      <c r="AA62" s="143"/>
      <c r="AB62" s="144"/>
      <c r="AC62" s="144"/>
      <c r="AD62" s="145"/>
    </row>
    <row r="63" spans="1:32" ht="15.75" thickBot="1" x14ac:dyDescent="0.3">
      <c r="B63" s="23"/>
      <c r="C63" s="1" t="s">
        <v>57</v>
      </c>
      <c r="D63" s="1"/>
      <c r="E63" s="1"/>
      <c r="Y63" s="1" t="s">
        <v>341</v>
      </c>
      <c r="Z63" s="1"/>
      <c r="AA63" s="146"/>
      <c r="AB63" s="105"/>
      <c r="AC63" s="105"/>
      <c r="AD63" s="147"/>
    </row>
    <row r="64" spans="1:32" ht="15.75" thickBot="1" x14ac:dyDescent="0.3">
      <c r="B64" t="s">
        <v>87</v>
      </c>
      <c r="C64" s="70"/>
      <c r="D64" s="1"/>
      <c r="E64" s="1"/>
      <c r="Y64" s="21"/>
      <c r="Z64" s="1"/>
      <c r="AA64" s="146"/>
      <c r="AB64" s="105"/>
      <c r="AC64" s="105"/>
      <c r="AD64" s="147"/>
    </row>
    <row r="65" spans="1:32" x14ac:dyDescent="0.25">
      <c r="C65" s="1"/>
      <c r="D65" s="1"/>
      <c r="E65" s="1"/>
      <c r="Y65" s="1"/>
      <c r="Z65" s="1"/>
      <c r="AA65" s="148"/>
      <c r="AB65" s="149"/>
      <c r="AC65" s="149"/>
      <c r="AD65" s="150"/>
    </row>
    <row r="66" spans="1:32" ht="15.75" thickBot="1" x14ac:dyDescent="0.3">
      <c r="B66" t="s">
        <v>95</v>
      </c>
      <c r="C66" s="1"/>
      <c r="D66" s="1"/>
      <c r="E66" s="1"/>
    </row>
    <row r="67" spans="1:32" x14ac:dyDescent="0.25">
      <c r="B67" s="151"/>
      <c r="C67" s="153"/>
      <c r="D67" s="1"/>
      <c r="E67" s="1"/>
      <c r="Y67" s="40" t="s">
        <v>259</v>
      </c>
      <c r="Z67" s="41" t="s">
        <v>264</v>
      </c>
      <c r="AF67" s="41" t="s">
        <v>94</v>
      </c>
    </row>
    <row r="68" spans="1:32" ht="15.75" thickBot="1" x14ac:dyDescent="0.3">
      <c r="B68" s="156"/>
      <c r="C68" s="158"/>
      <c r="D68" s="1"/>
      <c r="E68" s="1"/>
    </row>
    <row r="69" spans="1:32" x14ac:dyDescent="0.25">
      <c r="C69" s="1"/>
      <c r="D69" s="1"/>
      <c r="E69" s="1"/>
      <c r="Y69" t="s">
        <v>342</v>
      </c>
      <c r="Z69" s="1"/>
      <c r="AA69" s="143"/>
      <c r="AB69" s="144"/>
      <c r="AC69" s="144"/>
      <c r="AD69" s="145"/>
    </row>
    <row r="70" spans="1:32" ht="15.75" thickBot="1" x14ac:dyDescent="0.3">
      <c r="A70" s="41" t="s">
        <v>91</v>
      </c>
      <c r="B70" s="41" t="s">
        <v>92</v>
      </c>
      <c r="C70" s="41"/>
      <c r="D70" s="41">
        <f>L83</f>
        <v>0</v>
      </c>
      <c r="E70" s="41" t="s">
        <v>94</v>
      </c>
      <c r="Y70" s="1" t="s">
        <v>341</v>
      </c>
      <c r="Z70" s="1"/>
      <c r="AA70" s="146"/>
      <c r="AB70" s="105"/>
      <c r="AC70" s="105"/>
      <c r="AD70" s="147"/>
    </row>
    <row r="71" spans="1:32" ht="15.75" thickBot="1" x14ac:dyDescent="0.3">
      <c r="Y71" s="21"/>
      <c r="Z71" s="1"/>
      <c r="AA71" s="146"/>
      <c r="AB71" s="105"/>
      <c r="AC71" s="105"/>
      <c r="AD71" s="147"/>
    </row>
    <row r="72" spans="1:32" ht="15.75" thickBot="1" x14ac:dyDescent="0.3">
      <c r="B72" t="s">
        <v>93</v>
      </c>
      <c r="Y72" s="1"/>
      <c r="Z72" s="1"/>
      <c r="AA72" s="148"/>
      <c r="AB72" s="149"/>
      <c r="AC72" s="149"/>
      <c r="AD72" s="150"/>
    </row>
    <row r="73" spans="1:32" ht="15.75" thickBot="1" x14ac:dyDescent="0.3">
      <c r="B73" t="s">
        <v>245</v>
      </c>
      <c r="C73" s="70"/>
    </row>
    <row r="74" spans="1:32" x14ac:dyDescent="0.25">
      <c r="Y74" s="40" t="s">
        <v>265</v>
      </c>
      <c r="Z74" s="41" t="s">
        <v>263</v>
      </c>
      <c r="AF74" s="41" t="s">
        <v>94</v>
      </c>
    </row>
    <row r="75" spans="1:32" x14ac:dyDescent="0.25">
      <c r="D75" s="54" t="s">
        <v>336</v>
      </c>
      <c r="N75" t="s">
        <v>252</v>
      </c>
    </row>
    <row r="76" spans="1:32" ht="15.75" thickBot="1" x14ac:dyDescent="0.3">
      <c r="B76" s="38"/>
      <c r="C76" s="30"/>
      <c r="D76" t="s">
        <v>337</v>
      </c>
      <c r="H76" t="s">
        <v>289</v>
      </c>
      <c r="I76" t="s">
        <v>257</v>
      </c>
      <c r="L76" t="s">
        <v>255</v>
      </c>
      <c r="M76">
        <v>1</v>
      </c>
      <c r="N76" t="s">
        <v>89</v>
      </c>
      <c r="Y76" t="s">
        <v>342</v>
      </c>
      <c r="Z76" s="1"/>
      <c r="AA76" s="143"/>
      <c r="AB76" s="144"/>
      <c r="AC76" s="144"/>
      <c r="AD76" s="145"/>
    </row>
    <row r="77" spans="1:32" ht="15.75" thickBot="1" x14ac:dyDescent="0.3">
      <c r="A77" s="66" t="s">
        <v>16</v>
      </c>
      <c r="B77" s="38"/>
      <c r="D77" s="70"/>
      <c r="H77" s="36" t="b">
        <f t="shared" ref="H77:H82" si="3">IF(D77&lt;&gt;0,TRUE,FALSE)</f>
        <v>0</v>
      </c>
      <c r="I77" s="36" t="b">
        <v>0</v>
      </c>
      <c r="K77">
        <f t="shared" ref="K77:K82" si="4">IF(AND(L77&lt;&gt;1,I77=TRUE),L77,0)</f>
        <v>0</v>
      </c>
      <c r="L77" s="36">
        <v>1</v>
      </c>
      <c r="M77">
        <v>2</v>
      </c>
      <c r="N77" t="s">
        <v>84</v>
      </c>
      <c r="P77">
        <f>IF(OR($L$77=1,$L$78=1,$L$79=1,$L$80=1,$L$81=1),1,0)</f>
        <v>1</v>
      </c>
      <c r="Y77" s="1" t="s">
        <v>341</v>
      </c>
      <c r="Z77" s="1"/>
      <c r="AA77" s="146"/>
      <c r="AB77" s="105"/>
      <c r="AC77" s="105"/>
      <c r="AD77" s="147"/>
    </row>
    <row r="78" spans="1:32" ht="15.75" thickBot="1" x14ac:dyDescent="0.3">
      <c r="A78" s="65" t="s">
        <v>104</v>
      </c>
      <c r="B78" s="38"/>
      <c r="D78" s="70"/>
      <c r="H78" s="36" t="b">
        <f t="shared" si="3"/>
        <v>0</v>
      </c>
      <c r="I78" s="36" t="b">
        <v>0</v>
      </c>
      <c r="K78">
        <f t="shared" si="4"/>
        <v>0</v>
      </c>
      <c r="L78" s="36">
        <v>1</v>
      </c>
      <c r="M78">
        <v>3</v>
      </c>
      <c r="N78" t="s">
        <v>85</v>
      </c>
      <c r="Y78" s="21"/>
      <c r="Z78" s="1"/>
      <c r="AA78" s="146"/>
      <c r="AB78" s="105"/>
      <c r="AC78" s="105"/>
      <c r="AD78" s="147"/>
    </row>
    <row r="79" spans="1:32" ht="15.75" thickBot="1" x14ac:dyDescent="0.3">
      <c r="A79" s="64" t="s">
        <v>36</v>
      </c>
      <c r="B79" s="38"/>
      <c r="D79" s="70"/>
      <c r="H79" s="36" t="b">
        <f t="shared" si="3"/>
        <v>0</v>
      </c>
      <c r="I79" s="36" t="b">
        <v>0</v>
      </c>
      <c r="K79">
        <f>IF(AND(L79&lt;&gt;1,I79=TRUE),L79,0)</f>
        <v>0</v>
      </c>
      <c r="L79" s="36">
        <v>1</v>
      </c>
      <c r="M79">
        <v>4</v>
      </c>
      <c r="N79" t="s">
        <v>86</v>
      </c>
      <c r="Y79" s="1"/>
      <c r="Z79" s="1"/>
      <c r="AA79" s="148"/>
      <c r="AB79" s="149"/>
      <c r="AC79" s="149"/>
      <c r="AD79" s="150"/>
    </row>
    <row r="80" spans="1:32" ht="15.75" thickBot="1" x14ac:dyDescent="0.3">
      <c r="A80" s="66" t="s">
        <v>39</v>
      </c>
      <c r="B80" s="38"/>
      <c r="D80" s="70"/>
      <c r="H80" s="36" t="b">
        <f t="shared" si="3"/>
        <v>0</v>
      </c>
      <c r="I80" s="36" t="b">
        <v>0</v>
      </c>
      <c r="K80">
        <f t="shared" si="4"/>
        <v>0</v>
      </c>
      <c r="L80" s="36">
        <v>1</v>
      </c>
      <c r="M80">
        <v>5</v>
      </c>
      <c r="N80" s="17" t="s">
        <v>258</v>
      </c>
    </row>
    <row r="81" spans="1:32" ht="15.75" thickBot="1" x14ac:dyDescent="0.3">
      <c r="A81" s="65" t="s">
        <v>41</v>
      </c>
      <c r="B81" s="38"/>
      <c r="D81" s="70"/>
      <c r="H81" s="36" t="b">
        <f t="shared" si="3"/>
        <v>0</v>
      </c>
      <c r="I81" s="36" t="b">
        <v>0</v>
      </c>
      <c r="K81">
        <f t="shared" si="4"/>
        <v>0</v>
      </c>
      <c r="L81" s="36">
        <v>1</v>
      </c>
      <c r="M81">
        <v>6</v>
      </c>
      <c r="N81" t="s">
        <v>261</v>
      </c>
      <c r="Y81" s="48" t="s">
        <v>266</v>
      </c>
      <c r="Z81" s="41" t="s">
        <v>267</v>
      </c>
      <c r="AF81" s="41" t="s">
        <v>94</v>
      </c>
    </row>
    <row r="82" spans="1:32" ht="15.75" thickBot="1" x14ac:dyDescent="0.3">
      <c r="A82" s="64" t="s">
        <v>198</v>
      </c>
      <c r="B82" s="38"/>
      <c r="D82" s="70"/>
      <c r="H82" s="36" t="b">
        <f t="shared" si="3"/>
        <v>0</v>
      </c>
      <c r="I82" s="36" t="b">
        <v>0</v>
      </c>
      <c r="K82">
        <f t="shared" si="4"/>
        <v>0</v>
      </c>
      <c r="L82" s="36">
        <v>1</v>
      </c>
      <c r="M82">
        <v>7</v>
      </c>
      <c r="N82" t="s">
        <v>260</v>
      </c>
    </row>
    <row r="83" spans="1:32" x14ac:dyDescent="0.25">
      <c r="B83" s="25"/>
      <c r="I83">
        <f>COUNTIF(I77:I82,TRUE)</f>
        <v>0</v>
      </c>
      <c r="L83" s="36">
        <f>IF(AND(I83&gt;=1,L77&lt;&gt;1,L78&lt;&gt;1),0.5,)</f>
        <v>0</v>
      </c>
      <c r="M83">
        <v>8</v>
      </c>
      <c r="N83" t="s">
        <v>88</v>
      </c>
      <c r="Y83" t="s">
        <v>342</v>
      </c>
      <c r="Z83" s="1"/>
      <c r="AA83" s="143"/>
      <c r="AB83" s="144"/>
      <c r="AC83" s="144"/>
      <c r="AD83" s="145"/>
    </row>
    <row r="84" spans="1:32" ht="15.75" thickBot="1" x14ac:dyDescent="0.3">
      <c r="B84" s="49" t="s">
        <v>254</v>
      </c>
      <c r="L84" t="s">
        <v>251</v>
      </c>
      <c r="Y84" s="1" t="s">
        <v>341</v>
      </c>
      <c r="Z84" s="1"/>
      <c r="AA84" s="146"/>
      <c r="AB84" s="105"/>
      <c r="AC84" s="105"/>
      <c r="AD84" s="147"/>
    </row>
    <row r="85" spans="1:32" ht="15.75" thickBot="1" x14ac:dyDescent="0.3">
      <c r="B85" t="s">
        <v>90</v>
      </c>
      <c r="L85">
        <f>COUNTIF($K$77:$K$82,2)</f>
        <v>0</v>
      </c>
      <c r="N85" t="s">
        <v>84</v>
      </c>
      <c r="Y85" s="21"/>
      <c r="Z85" s="1"/>
      <c r="AA85" s="146"/>
      <c r="AB85" s="105"/>
      <c r="AC85" s="105"/>
      <c r="AD85" s="147"/>
    </row>
    <row r="86" spans="1:32" x14ac:dyDescent="0.25">
      <c r="B86" s="151"/>
      <c r="C86" s="153"/>
      <c r="L86">
        <f>COUNTIF($K$77:$K$82,3)</f>
        <v>0</v>
      </c>
      <c r="N86" t="s">
        <v>85</v>
      </c>
      <c r="Y86" s="1"/>
      <c r="Z86" s="1"/>
      <c r="AA86" s="148"/>
      <c r="AB86" s="149"/>
      <c r="AC86" s="149"/>
      <c r="AD86" s="150"/>
    </row>
    <row r="87" spans="1:32" ht="15.75" thickBot="1" x14ac:dyDescent="0.3">
      <c r="B87" s="156"/>
      <c r="C87" s="158"/>
      <c r="L87">
        <f>COUNTIF($K$77:$K$82,4)</f>
        <v>0</v>
      </c>
      <c r="N87" t="s">
        <v>86</v>
      </c>
    </row>
    <row r="88" spans="1:32" x14ac:dyDescent="0.25">
      <c r="L88">
        <f>COUNTIF($K$77:$K$82,5)</f>
        <v>0</v>
      </c>
      <c r="N88" s="17" t="s">
        <v>258</v>
      </c>
      <c r="Y88" s="51" t="s">
        <v>270</v>
      </c>
      <c r="Z88" s="41" t="s">
        <v>271</v>
      </c>
      <c r="AF88" s="41" t="s">
        <v>94</v>
      </c>
    </row>
    <row r="89" spans="1:32" x14ac:dyDescent="0.25">
      <c r="L89">
        <f>COUNTIF($K$77:$K$82,6)</f>
        <v>0</v>
      </c>
      <c r="N89" t="s">
        <v>261</v>
      </c>
    </row>
    <row r="90" spans="1:32" x14ac:dyDescent="0.25">
      <c r="L90">
        <f>COUNTIF($K$77:$K$82,7)</f>
        <v>0</v>
      </c>
      <c r="N90" t="s">
        <v>260</v>
      </c>
      <c r="Y90" t="s">
        <v>342</v>
      </c>
      <c r="Z90" s="1"/>
      <c r="AA90" s="143"/>
      <c r="AB90" s="144"/>
      <c r="AC90" s="144"/>
      <c r="AD90" s="145"/>
    </row>
    <row r="91" spans="1:32" ht="15.75" thickBot="1" x14ac:dyDescent="0.3">
      <c r="A91" s="40" t="s">
        <v>259</v>
      </c>
      <c r="B91" s="41" t="s">
        <v>264</v>
      </c>
      <c r="C91" s="41"/>
      <c r="D91" s="41">
        <f>IF(AND(I98=FALSE,B94&lt;&gt;0),0.5,)</f>
        <v>0</v>
      </c>
      <c r="E91" s="41" t="s">
        <v>94</v>
      </c>
      <c r="L91">
        <f>COUNTIF($K$77:$K$82,8)</f>
        <v>0</v>
      </c>
      <c r="N91" t="s">
        <v>88</v>
      </c>
      <c r="Y91" s="1" t="s">
        <v>341</v>
      </c>
      <c r="Z91" s="1"/>
      <c r="AA91" s="146"/>
      <c r="AB91" s="105"/>
      <c r="AC91" s="105"/>
      <c r="AD91" s="147"/>
    </row>
    <row r="92" spans="1:32" ht="15.75" thickBot="1" x14ac:dyDescent="0.3">
      <c r="Y92" s="21"/>
      <c r="Z92" s="1"/>
      <c r="AA92" s="146"/>
      <c r="AB92" s="105"/>
      <c r="AC92" s="105"/>
      <c r="AD92" s="147"/>
    </row>
    <row r="93" spans="1:32" ht="15.75" thickBot="1" x14ac:dyDescent="0.3">
      <c r="B93" t="s">
        <v>262</v>
      </c>
      <c r="N93" t="s">
        <v>88</v>
      </c>
      <c r="Y93" s="1"/>
      <c r="Z93" s="1"/>
      <c r="AA93" s="148"/>
      <c r="AB93" s="149"/>
      <c r="AC93" s="149"/>
      <c r="AD93" s="150"/>
    </row>
    <row r="94" spans="1:32" x14ac:dyDescent="0.25">
      <c r="B94" s="151"/>
      <c r="C94" s="152"/>
      <c r="D94" s="153"/>
      <c r="E94" s="39"/>
      <c r="N94">
        <f>IF(AND(L85&gt;0,L86&gt;0),1,0)</f>
        <v>0</v>
      </c>
      <c r="O94" t="s">
        <v>256</v>
      </c>
    </row>
    <row r="95" spans="1:32" x14ac:dyDescent="0.25">
      <c r="B95" s="154"/>
      <c r="C95" s="115"/>
      <c r="D95" s="155"/>
      <c r="E95" s="39"/>
      <c r="N95">
        <f>IF(AND(N94=0,L89&gt;0,L90&gt;0),1,0)</f>
        <v>0</v>
      </c>
      <c r="O95" t="s">
        <v>269</v>
      </c>
    </row>
    <row r="96" spans="1:32" x14ac:dyDescent="0.25">
      <c r="B96" s="154"/>
      <c r="C96" s="115"/>
      <c r="D96" s="155"/>
      <c r="E96" s="39"/>
    </row>
    <row r="97" spans="1:32" ht="15.75" thickBot="1" x14ac:dyDescent="0.3">
      <c r="B97" s="156"/>
      <c r="C97" s="157"/>
      <c r="D97" s="158"/>
      <c r="E97" s="39"/>
      <c r="N97">
        <f>IF(OR(N94=1,N95=1),0.5,0)</f>
        <v>0</v>
      </c>
      <c r="O97" t="s">
        <v>111</v>
      </c>
      <c r="Y97" s="110" t="s">
        <v>340</v>
      </c>
      <c r="Z97" s="110"/>
      <c r="AA97" s="110"/>
      <c r="AB97" s="110"/>
      <c r="AC97" s="110"/>
      <c r="AD97" s="110"/>
      <c r="AE97" s="110"/>
      <c r="AF97" s="110"/>
    </row>
    <row r="98" spans="1:32" x14ac:dyDescent="0.25">
      <c r="I98" s="36" t="b">
        <v>0</v>
      </c>
    </row>
    <row r="100" spans="1:32" x14ac:dyDescent="0.25">
      <c r="N100" t="s">
        <v>96</v>
      </c>
    </row>
    <row r="101" spans="1:32" x14ac:dyDescent="0.25">
      <c r="M101" t="s">
        <v>97</v>
      </c>
    </row>
    <row r="102" spans="1:32" x14ac:dyDescent="0.25">
      <c r="A102" s="40" t="s">
        <v>265</v>
      </c>
      <c r="B102" s="41" t="s">
        <v>263</v>
      </c>
      <c r="C102" s="41"/>
      <c r="D102" s="41">
        <f>IF(AND(I109=FALSE,B105&lt;&gt;0),0.5,)</f>
        <v>0</v>
      </c>
      <c r="E102" s="41" t="s">
        <v>94</v>
      </c>
      <c r="M102">
        <v>0.5</v>
      </c>
      <c r="N102">
        <v>300</v>
      </c>
      <c r="O102" t="s">
        <v>98</v>
      </c>
    </row>
    <row r="103" spans="1:32" x14ac:dyDescent="0.25">
      <c r="N103">
        <v>250</v>
      </c>
      <c r="O103" t="s">
        <v>98</v>
      </c>
    </row>
    <row r="104" spans="1:32" ht="15.75" thickBot="1" x14ac:dyDescent="0.3">
      <c r="B104" t="s">
        <v>262</v>
      </c>
    </row>
    <row r="105" spans="1:32" x14ac:dyDescent="0.25">
      <c r="B105" s="151"/>
      <c r="C105" s="152"/>
      <c r="D105" s="153"/>
      <c r="E105" s="39"/>
    </row>
    <row r="106" spans="1:32" x14ac:dyDescent="0.25">
      <c r="B106" s="154"/>
      <c r="C106" s="115"/>
      <c r="D106" s="155"/>
      <c r="E106" s="39"/>
    </row>
    <row r="107" spans="1:32" x14ac:dyDescent="0.25">
      <c r="B107" s="154"/>
      <c r="C107" s="115"/>
      <c r="D107" s="155"/>
      <c r="E107" s="39"/>
    </row>
    <row r="108" spans="1:32" ht="15.75" thickBot="1" x14ac:dyDescent="0.3">
      <c r="B108" s="156"/>
      <c r="C108" s="157"/>
      <c r="D108" s="158"/>
      <c r="E108" s="39"/>
    </row>
    <row r="109" spans="1:32" x14ac:dyDescent="0.25">
      <c r="I109" s="36" t="b">
        <v>0</v>
      </c>
    </row>
    <row r="113" spans="1:9" x14ac:dyDescent="0.25">
      <c r="A113" s="48" t="s">
        <v>266</v>
      </c>
      <c r="B113" s="41" t="s">
        <v>267</v>
      </c>
      <c r="C113" s="41"/>
      <c r="D113" s="41">
        <f>IF(I115=TRUE,0.5,)</f>
        <v>0</v>
      </c>
      <c r="E113" s="41" t="s">
        <v>94</v>
      </c>
    </row>
    <row r="115" spans="1:9" x14ac:dyDescent="0.25">
      <c r="B115" s="46"/>
      <c r="C115" s="1"/>
      <c r="D115" s="1"/>
      <c r="E115" s="1"/>
      <c r="I115" s="36" t="b">
        <v>0</v>
      </c>
    </row>
    <row r="116" spans="1:9" x14ac:dyDescent="0.25">
      <c r="B116" s="1"/>
      <c r="C116" s="47"/>
      <c r="D116" s="1"/>
      <c r="E116" s="1"/>
    </row>
    <row r="117" spans="1:9" ht="15.75" thickBot="1" x14ac:dyDescent="0.3">
      <c r="B117" t="s">
        <v>268</v>
      </c>
    </row>
    <row r="118" spans="1:9" x14ac:dyDescent="0.25">
      <c r="B118" s="170"/>
      <c r="C118" s="171"/>
    </row>
    <row r="119" spans="1:9" x14ac:dyDescent="0.25">
      <c r="B119" s="172"/>
      <c r="C119" s="173"/>
    </row>
    <row r="120" spans="1:9" ht="15.75" thickBot="1" x14ac:dyDescent="0.3">
      <c r="B120" s="174"/>
      <c r="C120" s="175"/>
    </row>
    <row r="123" spans="1:9" x14ac:dyDescent="0.25">
      <c r="A123" s="51" t="s">
        <v>270</v>
      </c>
      <c r="B123" s="41" t="s">
        <v>271</v>
      </c>
      <c r="C123" s="41"/>
      <c r="D123" s="41">
        <f>IF(G138&gt;=1,0.5,)</f>
        <v>0</v>
      </c>
      <c r="E123" s="41" t="s">
        <v>94</v>
      </c>
    </row>
    <row r="125" spans="1:9" ht="15.75" thickBot="1" x14ac:dyDescent="0.3">
      <c r="B125" t="s">
        <v>327</v>
      </c>
    </row>
    <row r="126" spans="1:9" ht="15.75" thickBot="1" x14ac:dyDescent="0.3">
      <c r="B126" s="70"/>
      <c r="C126" s="1"/>
      <c r="D126" s="1"/>
      <c r="F126" s="72" t="b">
        <v>0</v>
      </c>
      <c r="G126">
        <f t="shared" ref="G126:G137" si="5">IF(AND(B126&lt;&gt;0,F126=TRUE),1,)</f>
        <v>0</v>
      </c>
    </row>
    <row r="127" spans="1:9" ht="15.75" thickBot="1" x14ac:dyDescent="0.3">
      <c r="B127" s="70"/>
      <c r="C127" s="1"/>
      <c r="D127" s="1"/>
      <c r="F127" s="72" t="b">
        <v>0</v>
      </c>
      <c r="G127">
        <f t="shared" si="5"/>
        <v>0</v>
      </c>
    </row>
    <row r="128" spans="1:9" ht="15.75" thickBot="1" x14ac:dyDescent="0.3">
      <c r="B128" s="70"/>
      <c r="C128" s="1"/>
      <c r="D128" s="1"/>
      <c r="F128" s="72" t="b">
        <v>0</v>
      </c>
      <c r="G128">
        <f t="shared" si="5"/>
        <v>0</v>
      </c>
    </row>
    <row r="129" spans="2:7" ht="15.75" thickBot="1" x14ac:dyDescent="0.3">
      <c r="B129" s="70"/>
      <c r="C129" s="1"/>
      <c r="D129" s="1"/>
      <c r="F129" s="72" t="b">
        <v>0</v>
      </c>
      <c r="G129">
        <f t="shared" si="5"/>
        <v>0</v>
      </c>
    </row>
    <row r="130" spans="2:7" ht="15.75" thickBot="1" x14ac:dyDescent="0.3">
      <c r="B130" s="70"/>
      <c r="F130" s="72" t="b">
        <v>0</v>
      </c>
      <c r="G130">
        <f t="shared" si="5"/>
        <v>0</v>
      </c>
    </row>
    <row r="131" spans="2:7" ht="15.75" thickBot="1" x14ac:dyDescent="0.3">
      <c r="B131" s="70"/>
      <c r="F131" s="72" t="b">
        <v>0</v>
      </c>
      <c r="G131">
        <f t="shared" si="5"/>
        <v>0</v>
      </c>
    </row>
    <row r="132" spans="2:7" ht="15.75" thickBot="1" x14ac:dyDescent="0.3">
      <c r="B132" s="70"/>
      <c r="F132" s="72" t="b">
        <v>0</v>
      </c>
      <c r="G132">
        <f t="shared" si="5"/>
        <v>0</v>
      </c>
    </row>
    <row r="133" spans="2:7" ht="15.75" thickBot="1" x14ac:dyDescent="0.3">
      <c r="B133" s="70"/>
      <c r="F133" s="72" t="b">
        <v>0</v>
      </c>
      <c r="G133">
        <f t="shared" si="5"/>
        <v>0</v>
      </c>
    </row>
    <row r="134" spans="2:7" ht="15.75" thickBot="1" x14ac:dyDescent="0.3">
      <c r="B134" s="70"/>
      <c r="F134" s="72" t="b">
        <v>0</v>
      </c>
      <c r="G134">
        <f t="shared" si="5"/>
        <v>0</v>
      </c>
    </row>
    <row r="135" spans="2:7" ht="15.75" thickBot="1" x14ac:dyDescent="0.3">
      <c r="B135" s="70"/>
      <c r="F135" s="72" t="b">
        <v>0</v>
      </c>
      <c r="G135">
        <f t="shared" si="5"/>
        <v>0</v>
      </c>
    </row>
    <row r="136" spans="2:7" ht="15.75" thickBot="1" x14ac:dyDescent="0.3">
      <c r="B136" s="70"/>
      <c r="F136" s="72" t="b">
        <v>0</v>
      </c>
      <c r="G136">
        <f t="shared" si="5"/>
        <v>0</v>
      </c>
    </row>
    <row r="137" spans="2:7" ht="15.75" thickBot="1" x14ac:dyDescent="0.3">
      <c r="B137" s="70"/>
      <c r="F137" s="72" t="b">
        <v>0</v>
      </c>
      <c r="G137">
        <f t="shared" si="5"/>
        <v>0</v>
      </c>
    </row>
    <row r="138" spans="2:7" x14ac:dyDescent="0.25">
      <c r="B138" s="24"/>
      <c r="G138">
        <f>SUM(G126:G137)</f>
        <v>0</v>
      </c>
    </row>
    <row r="139" spans="2:7" x14ac:dyDescent="0.25">
      <c r="B139" s="25" t="s">
        <v>254</v>
      </c>
    </row>
    <row r="140" spans="2:7" x14ac:dyDescent="0.25">
      <c r="B140" s="1"/>
      <c r="C140" s="1"/>
    </row>
    <row r="141" spans="2:7" ht="15.75" thickBot="1" x14ac:dyDescent="0.3">
      <c r="B141" t="s">
        <v>272</v>
      </c>
    </row>
    <row r="142" spans="2:7" x14ac:dyDescent="0.25">
      <c r="B142" s="151"/>
      <c r="C142" s="153"/>
    </row>
    <row r="143" spans="2:7" x14ac:dyDescent="0.25">
      <c r="B143" s="154"/>
      <c r="C143" s="155"/>
    </row>
    <row r="144" spans="2:7" ht="15.75" thickBot="1" x14ac:dyDescent="0.3">
      <c r="B144" s="156"/>
      <c r="C144" s="158"/>
    </row>
    <row r="147" spans="1:32" x14ac:dyDescent="0.25">
      <c r="Y147" s="110" t="s">
        <v>340</v>
      </c>
      <c r="Z147" s="110"/>
      <c r="AA147" s="110"/>
      <c r="AB147" s="110"/>
      <c r="AC147" s="110"/>
      <c r="AD147" s="110"/>
      <c r="AE147" s="110"/>
      <c r="AF147" s="110"/>
    </row>
    <row r="148" spans="1:32" x14ac:dyDescent="0.25">
      <c r="A148" s="42"/>
      <c r="B148" s="24"/>
      <c r="C148" s="24"/>
      <c r="D148" s="24"/>
      <c r="E148" s="24"/>
      <c r="N148" t="s">
        <v>276</v>
      </c>
      <c r="T148">
        <f>VLOOKUP($C$151,$T$151:$U$158,2,FALSE)</f>
        <v>1</v>
      </c>
      <c r="W148">
        <f>VLOOKUP($C$151,$V$151:$W$157,2,0)</f>
        <v>1</v>
      </c>
    </row>
    <row r="149" spans="1:32" x14ac:dyDescent="0.25">
      <c r="A149" s="42" t="s">
        <v>253</v>
      </c>
      <c r="B149" s="24" t="s">
        <v>274</v>
      </c>
      <c r="C149" s="24"/>
      <c r="D149" s="24">
        <f>IF(AND(H159&gt;=2,I159&gt;=2,K159=0),1,)</f>
        <v>0</v>
      </c>
      <c r="E149" s="41" t="s">
        <v>79</v>
      </c>
      <c r="N149" t="s">
        <v>275</v>
      </c>
      <c r="O149" t="s">
        <v>278</v>
      </c>
      <c r="Q149">
        <v>1</v>
      </c>
      <c r="R149" t="s">
        <v>281</v>
      </c>
      <c r="T149">
        <f>VLOOKUP($C$151,$T$151:$U$158,2,TRUE)</f>
        <v>1</v>
      </c>
      <c r="W149">
        <f>VLOOKUP($C$151,$V$151:$W$157,2,TRUE)</f>
        <v>1</v>
      </c>
      <c r="Y149" s="42" t="s">
        <v>253</v>
      </c>
      <c r="Z149" s="24" t="s">
        <v>274</v>
      </c>
      <c r="AF149" t="s">
        <v>79</v>
      </c>
    </row>
    <row r="150" spans="1:32" ht="15.75" thickBot="1" x14ac:dyDescent="0.3">
      <c r="A150" s="42"/>
      <c r="B150" s="24"/>
      <c r="C150" s="24"/>
      <c r="D150" s="24"/>
      <c r="E150" s="24"/>
      <c r="N150" t="s">
        <v>277</v>
      </c>
      <c r="W150" t="s">
        <v>330</v>
      </c>
      <c r="X150" t="s">
        <v>331</v>
      </c>
    </row>
    <row r="151" spans="1:32" ht="15.75" thickBot="1" x14ac:dyDescent="0.3">
      <c r="A151" s="42"/>
      <c r="B151" s="24" t="s">
        <v>245</v>
      </c>
      <c r="C151" s="43">
        <f>C73</f>
        <v>0</v>
      </c>
      <c r="D151" s="24"/>
      <c r="F151" s="24" t="s">
        <v>319</v>
      </c>
      <c r="G151" t="s">
        <v>320</v>
      </c>
      <c r="N151" s="44" t="e">
        <f>SUM(#REF!)</f>
        <v>#REF!</v>
      </c>
      <c r="O151" s="44" t="e">
        <f>SUM(#REF!)</f>
        <v>#REF!</v>
      </c>
      <c r="P151" s="45"/>
      <c r="Q151" s="45" t="s">
        <v>279</v>
      </c>
      <c r="T151">
        <v>0</v>
      </c>
      <c r="U151">
        <v>1</v>
      </c>
      <c r="V151">
        <v>0</v>
      </c>
      <c r="W151">
        <v>1</v>
      </c>
      <c r="X151">
        <f>W151*0.5</f>
        <v>0.5</v>
      </c>
      <c r="Y151" t="s">
        <v>342</v>
      </c>
      <c r="Z151" s="1"/>
      <c r="AA151" s="143"/>
      <c r="AB151" s="144"/>
      <c r="AC151" s="144"/>
      <c r="AD151" s="145"/>
    </row>
    <row r="152" spans="1:32" ht="15.75" thickBot="1" x14ac:dyDescent="0.3">
      <c r="A152" s="42"/>
      <c r="B152" s="24"/>
      <c r="C152" s="24"/>
      <c r="D152" s="24"/>
      <c r="N152">
        <f>$C$151/250*0.5</f>
        <v>0</v>
      </c>
      <c r="O152">
        <f>$C$151/250*0.5</f>
        <v>0</v>
      </c>
      <c r="Q152" t="s">
        <v>329</v>
      </c>
      <c r="T152">
        <v>250</v>
      </c>
      <c r="U152">
        <v>1</v>
      </c>
      <c r="V152">
        <v>300</v>
      </c>
      <c r="W152">
        <v>1</v>
      </c>
      <c r="X152">
        <f t="shared" ref="X152:X157" si="6">W152*0.5</f>
        <v>0.5</v>
      </c>
      <c r="Y152" s="1" t="s">
        <v>341</v>
      </c>
      <c r="Z152" s="1"/>
      <c r="AA152" s="146"/>
      <c r="AB152" s="105"/>
      <c r="AC152" s="105"/>
      <c r="AD152" s="147"/>
    </row>
    <row r="153" spans="1:32" ht="15.75" thickBot="1" x14ac:dyDescent="0.3">
      <c r="A153" s="66" t="s">
        <v>16</v>
      </c>
      <c r="B153" s="66" t="str">
        <f t="shared" ref="B153:B158" si="7">VLOOKUP(L77,$M$76:$N$83,2,FALSE)</f>
        <v>…</v>
      </c>
      <c r="C153" s="24"/>
      <c r="D153" s="24"/>
      <c r="F153" s="72" t="b">
        <v>0</v>
      </c>
      <c r="G153" s="36" t="b">
        <v>0</v>
      </c>
      <c r="H153">
        <f t="shared" ref="H153:H158" si="8">IF(AND(B153&lt;&gt;"…",OR(F153=TRUE,G153=TRUE)),1,)</f>
        <v>0</v>
      </c>
      <c r="I153">
        <f>COUNTA(#REF!)</f>
        <v>1</v>
      </c>
      <c r="K153" t="e">
        <f>IF(#REF!&gt;1,FALSE,TRUE)</f>
        <v>#REF!</v>
      </c>
      <c r="N153">
        <f>ROUNDUP(N152,0)</f>
        <v>0</v>
      </c>
      <c r="O153">
        <f>ROUNDUP(O152,2)</f>
        <v>0</v>
      </c>
      <c r="Q153" t="s">
        <v>280</v>
      </c>
      <c r="T153">
        <v>500</v>
      </c>
      <c r="U153">
        <v>2</v>
      </c>
      <c r="V153">
        <v>600</v>
      </c>
      <c r="W153">
        <v>2</v>
      </c>
      <c r="X153">
        <f t="shared" si="6"/>
        <v>1</v>
      </c>
      <c r="Y153" s="21"/>
      <c r="Z153" s="1"/>
      <c r="AA153" s="146"/>
      <c r="AB153" s="105"/>
      <c r="AC153" s="105"/>
      <c r="AD153" s="147"/>
    </row>
    <row r="154" spans="1:32" x14ac:dyDescent="0.25">
      <c r="A154" s="65" t="s">
        <v>104</v>
      </c>
      <c r="B154" s="65" t="str">
        <f t="shared" si="7"/>
        <v>…</v>
      </c>
      <c r="C154" s="24"/>
      <c r="D154" s="24"/>
      <c r="F154" s="72" t="b">
        <v>0</v>
      </c>
      <c r="G154" s="36" t="b">
        <v>0</v>
      </c>
      <c r="H154">
        <f t="shared" si="8"/>
        <v>0</v>
      </c>
      <c r="I154">
        <f>COUNTA(#REF!)</f>
        <v>1</v>
      </c>
      <c r="K154" t="e">
        <f>IF(#REF!&gt;1,FALSE,TRUE)</f>
        <v>#REF!</v>
      </c>
      <c r="N154">
        <f>MROUND(N152,Q149)</f>
        <v>0</v>
      </c>
      <c r="O154">
        <f>MROUND(O152,Q149)</f>
        <v>0</v>
      </c>
      <c r="Q154" s="45" t="str">
        <f>CONCATENATE("Runden bds. auf ",Q149," VZÄ")</f>
        <v>Runden bds. auf 1 VZÄ</v>
      </c>
      <c r="T154">
        <v>750</v>
      </c>
      <c r="U154">
        <v>3</v>
      </c>
      <c r="V154">
        <v>900</v>
      </c>
      <c r="W154">
        <v>3</v>
      </c>
      <c r="X154">
        <f t="shared" si="6"/>
        <v>1.5</v>
      </c>
      <c r="Y154" s="1"/>
      <c r="Z154" s="1"/>
      <c r="AA154" s="148"/>
      <c r="AB154" s="149"/>
      <c r="AC154" s="149"/>
      <c r="AD154" s="150"/>
    </row>
    <row r="155" spans="1:32" x14ac:dyDescent="0.25">
      <c r="A155" s="64" t="s">
        <v>36</v>
      </c>
      <c r="B155" s="64" t="str">
        <f t="shared" si="7"/>
        <v>…</v>
      </c>
      <c r="C155" s="24"/>
      <c r="D155" s="24"/>
      <c r="F155" s="72" t="b">
        <v>0</v>
      </c>
      <c r="G155" s="36" t="b">
        <v>0</v>
      </c>
      <c r="H155">
        <f t="shared" si="8"/>
        <v>0</v>
      </c>
      <c r="I155">
        <f>COUNTA(#REF!)</f>
        <v>1</v>
      </c>
      <c r="K155" t="e">
        <f>IF(#REF!&gt;1,FALSE,TRUE)</f>
        <v>#REF!</v>
      </c>
      <c r="N155" s="45">
        <f>$C$151/300*0.5</f>
        <v>0</v>
      </c>
      <c r="O155" s="45">
        <f>$C$151/300*0.5</f>
        <v>0</v>
      </c>
      <c r="P155" s="45"/>
      <c r="Q155" s="45" t="s">
        <v>328</v>
      </c>
      <c r="T155">
        <v>1000</v>
      </c>
      <c r="U155">
        <v>4</v>
      </c>
      <c r="V155">
        <v>1200</v>
      </c>
      <c r="W155">
        <v>4</v>
      </c>
      <c r="X155">
        <f t="shared" si="6"/>
        <v>2</v>
      </c>
    </row>
    <row r="156" spans="1:32" x14ac:dyDescent="0.25">
      <c r="A156" s="66" t="s">
        <v>39</v>
      </c>
      <c r="B156" s="66" t="str">
        <f t="shared" si="7"/>
        <v>…</v>
      </c>
      <c r="C156" s="24"/>
      <c r="D156" s="24"/>
      <c r="F156" s="72" t="b">
        <v>0</v>
      </c>
      <c r="G156" s="36" t="b">
        <v>0</v>
      </c>
      <c r="H156">
        <f t="shared" si="8"/>
        <v>0</v>
      </c>
      <c r="I156">
        <f>COUNTA(#REF!)</f>
        <v>1</v>
      </c>
      <c r="K156" t="e">
        <f>IF(#REF!&gt;1,FALSE,TRUE)</f>
        <v>#REF!</v>
      </c>
      <c r="N156" s="45">
        <f>ROUNDUP(N155,0)</f>
        <v>0</v>
      </c>
      <c r="O156" s="45">
        <f>ROUNDUP(O155,2)</f>
        <v>0</v>
      </c>
      <c r="P156" s="45"/>
      <c r="Q156" s="45" t="s">
        <v>280</v>
      </c>
      <c r="T156">
        <v>1250</v>
      </c>
      <c r="U156">
        <v>5</v>
      </c>
      <c r="V156">
        <v>1500</v>
      </c>
      <c r="W156">
        <v>5</v>
      </c>
      <c r="X156">
        <f t="shared" si="6"/>
        <v>2.5</v>
      </c>
    </row>
    <row r="157" spans="1:32" x14ac:dyDescent="0.25">
      <c r="A157" s="65" t="s">
        <v>41</v>
      </c>
      <c r="B157" s="65" t="str">
        <f t="shared" si="7"/>
        <v>…</v>
      </c>
      <c r="C157" s="24"/>
      <c r="D157" s="24"/>
      <c r="F157" s="72" t="b">
        <v>0</v>
      </c>
      <c r="G157" s="36" t="b">
        <v>0</v>
      </c>
      <c r="H157">
        <f t="shared" si="8"/>
        <v>0</v>
      </c>
      <c r="I157">
        <f>COUNTA(#REF!)</f>
        <v>1</v>
      </c>
      <c r="K157" t="e">
        <f>IF(#REF!&gt;1,FALSE,TRUE)</f>
        <v>#REF!</v>
      </c>
      <c r="N157">
        <f>MROUND(N155,Q149)</f>
        <v>0</v>
      </c>
      <c r="O157">
        <f>MROUND(O155,Q149)</f>
        <v>0</v>
      </c>
      <c r="P157" s="24"/>
      <c r="Q157" s="45" t="str">
        <f>CONCATENATE("Runden bds. auf ",Q149," VZÄ")</f>
        <v>Runden bds. auf 1 VZÄ</v>
      </c>
      <c r="T157">
        <v>1500</v>
      </c>
      <c r="U157">
        <v>6</v>
      </c>
      <c r="V157">
        <v>1800</v>
      </c>
      <c r="W157">
        <v>6</v>
      </c>
      <c r="X157">
        <f t="shared" si="6"/>
        <v>3</v>
      </c>
      <c r="Y157" s="11" t="s">
        <v>273</v>
      </c>
      <c r="Z157" t="s">
        <v>285</v>
      </c>
      <c r="AF157" t="s">
        <v>79</v>
      </c>
    </row>
    <row r="158" spans="1:32" x14ac:dyDescent="0.25">
      <c r="A158" s="64" t="s">
        <v>198</v>
      </c>
      <c r="B158" s="64" t="str">
        <f t="shared" si="7"/>
        <v>…</v>
      </c>
      <c r="C158" s="24"/>
      <c r="D158" s="24"/>
      <c r="F158" s="72" t="b">
        <v>0</v>
      </c>
      <c r="G158" s="36" t="b">
        <v>0</v>
      </c>
      <c r="H158">
        <f t="shared" si="8"/>
        <v>0</v>
      </c>
      <c r="I158">
        <f>COUNTA(#REF!)</f>
        <v>1</v>
      </c>
      <c r="K158" t="e">
        <f>IF(#REF!&gt;1,FALSE,TRUE)</f>
        <v>#REF!</v>
      </c>
      <c r="T158">
        <v>1750</v>
      </c>
      <c r="U158">
        <v>7</v>
      </c>
    </row>
    <row r="159" spans="1:32" x14ac:dyDescent="0.25">
      <c r="A159" s="42"/>
      <c r="B159" s="24"/>
      <c r="C159" s="24"/>
      <c r="D159" s="24"/>
      <c r="H159">
        <f>SUM(H153:H158)</f>
        <v>0</v>
      </c>
      <c r="I159">
        <f>SUM(I153:I158)</f>
        <v>6</v>
      </c>
      <c r="K159">
        <f>COUNTIF(K153:K158,FALSE)</f>
        <v>0</v>
      </c>
      <c r="N159" t="e">
        <f>IF(N$151&gt;=N153,TRUE,0)</f>
        <v>#REF!</v>
      </c>
      <c r="O159" t="e">
        <f>IF(O$151&gt;=O153,TRUE,0)</f>
        <v>#REF!</v>
      </c>
      <c r="Q159" t="s">
        <v>282</v>
      </c>
      <c r="V159">
        <v>1.18</v>
      </c>
      <c r="W159">
        <f t="shared" ref="W159:W173" si="9">MROUND(V159,0.25)</f>
        <v>1.25</v>
      </c>
      <c r="Y159" t="s">
        <v>342</v>
      </c>
      <c r="Z159" s="1"/>
      <c r="AA159" s="143"/>
      <c r="AB159" s="144"/>
      <c r="AC159" s="144"/>
      <c r="AD159" s="145"/>
    </row>
    <row r="160" spans="1:32" ht="15.75" thickBot="1" x14ac:dyDescent="0.3">
      <c r="A160" s="42"/>
      <c r="B160" s="24"/>
      <c r="C160" s="24"/>
      <c r="D160" s="24"/>
      <c r="E160" s="24"/>
      <c r="N160" t="e">
        <f>IF(N$151&gt;=N154,TRUE,0)</f>
        <v>#REF!</v>
      </c>
      <c r="O160" t="e">
        <f>IF(O$151&gt;=O154,TRUE,0)</f>
        <v>#REF!</v>
      </c>
      <c r="V160">
        <v>1.19</v>
      </c>
      <c r="W160">
        <f t="shared" si="9"/>
        <v>1.25</v>
      </c>
      <c r="Y160" s="1" t="s">
        <v>341</v>
      </c>
      <c r="Z160" s="1"/>
      <c r="AA160" s="146"/>
      <c r="AB160" s="105"/>
      <c r="AC160" s="105"/>
      <c r="AD160" s="147"/>
    </row>
    <row r="161" spans="1:32" ht="15.75" thickBot="1" x14ac:dyDescent="0.3">
      <c r="A161" s="38" t="s">
        <v>349</v>
      </c>
      <c r="B161" s="1"/>
      <c r="C161" s="38"/>
      <c r="D161" s="38"/>
      <c r="E161" s="24"/>
      <c r="Y161" s="21"/>
      <c r="Z161" s="1"/>
      <c r="AA161" s="146"/>
      <c r="AB161" s="105"/>
      <c r="AC161" s="105"/>
      <c r="AD161" s="147"/>
    </row>
    <row r="162" spans="1:32" ht="15.75" thickBot="1" x14ac:dyDescent="0.3">
      <c r="A162" s="38"/>
      <c r="B162" s="1"/>
      <c r="C162" s="38"/>
      <c r="D162" s="38"/>
      <c r="E162" s="24"/>
      <c r="Y162" s="1"/>
      <c r="Z162" s="1"/>
      <c r="AA162" s="148"/>
      <c r="AB162" s="149"/>
      <c r="AC162" s="149"/>
      <c r="AD162" s="150"/>
    </row>
    <row r="163" spans="1:32" ht="15.75" thickBot="1" x14ac:dyDescent="0.3">
      <c r="A163" s="66" t="s">
        <v>16</v>
      </c>
      <c r="B163" s="74"/>
      <c r="C163" s="38"/>
      <c r="D163" s="38"/>
      <c r="E163" s="24"/>
      <c r="Y163" s="1"/>
      <c r="Z163" s="1"/>
      <c r="AA163" s="60"/>
      <c r="AB163" s="60"/>
      <c r="AC163" s="60"/>
      <c r="AD163" s="60"/>
    </row>
    <row r="164" spans="1:32" ht="15.75" thickBot="1" x14ac:dyDescent="0.3">
      <c r="A164" s="65" t="s">
        <v>104</v>
      </c>
      <c r="B164" s="74"/>
      <c r="C164" s="38"/>
      <c r="D164" s="38"/>
      <c r="E164" s="24"/>
      <c r="Y164" s="110" t="s">
        <v>340</v>
      </c>
      <c r="Z164" s="110"/>
      <c r="AA164" s="110"/>
      <c r="AB164" s="110"/>
      <c r="AC164" s="110"/>
      <c r="AD164" s="110"/>
      <c r="AE164" s="110"/>
      <c r="AF164" s="110"/>
    </row>
    <row r="165" spans="1:32" ht="15.75" thickBot="1" x14ac:dyDescent="0.3">
      <c r="A165" s="64" t="s">
        <v>36</v>
      </c>
      <c r="B165" s="74"/>
      <c r="C165" s="38"/>
      <c r="D165" s="38"/>
      <c r="E165" s="24"/>
      <c r="Y165" s="1"/>
      <c r="Z165" s="1"/>
      <c r="AA165" s="60"/>
      <c r="AB165" s="60"/>
      <c r="AC165" s="60"/>
      <c r="AD165" s="60"/>
      <c r="AE165" s="1"/>
    </row>
    <row r="166" spans="1:32" ht="15.75" thickBot="1" x14ac:dyDescent="0.3">
      <c r="A166" s="66" t="s">
        <v>39</v>
      </c>
      <c r="B166" s="74"/>
      <c r="C166" s="38"/>
      <c r="D166" s="38"/>
      <c r="E166" s="24"/>
      <c r="Y166" s="1"/>
      <c r="Z166" s="1"/>
      <c r="AA166" s="60"/>
      <c r="AB166" s="60"/>
      <c r="AC166" s="60"/>
      <c r="AD166" s="60"/>
      <c r="AE166" s="1"/>
    </row>
    <row r="167" spans="1:32" ht="15.75" thickBot="1" x14ac:dyDescent="0.3">
      <c r="A167" s="65" t="s">
        <v>41</v>
      </c>
      <c r="B167" s="74"/>
      <c r="C167" s="38"/>
      <c r="D167" s="38"/>
      <c r="E167" s="24"/>
      <c r="Y167" s="1"/>
      <c r="Z167" s="1"/>
      <c r="AA167" s="60"/>
      <c r="AB167" s="60"/>
      <c r="AC167" s="60"/>
      <c r="AD167" s="60"/>
      <c r="AE167" s="1"/>
    </row>
    <row r="168" spans="1:32" ht="15.75" thickBot="1" x14ac:dyDescent="0.3">
      <c r="A168" s="64" t="s">
        <v>198</v>
      </c>
      <c r="B168" s="74"/>
      <c r="C168" s="38"/>
      <c r="D168" s="38"/>
      <c r="E168" s="24"/>
      <c r="Y168" s="1"/>
      <c r="Z168" s="1"/>
      <c r="AA168" s="60"/>
      <c r="AB168" s="60"/>
      <c r="AC168" s="60"/>
      <c r="AD168" s="60"/>
      <c r="AE168" s="1"/>
    </row>
    <row r="169" spans="1:32" x14ac:dyDescent="0.25">
      <c r="A169" s="53" t="s">
        <v>290</v>
      </c>
      <c r="C169" s="38"/>
      <c r="D169" s="38"/>
      <c r="E169" s="24"/>
      <c r="Y169" s="1"/>
      <c r="Z169" s="1"/>
      <c r="AA169" s="60"/>
      <c r="AB169" s="60"/>
      <c r="AC169" s="60"/>
      <c r="AD169" s="60"/>
      <c r="AE169" s="1"/>
    </row>
    <row r="170" spans="1:32" x14ac:dyDescent="0.25">
      <c r="A170" s="53"/>
      <c r="C170" s="38"/>
      <c r="D170" s="38"/>
      <c r="E170" s="24"/>
      <c r="Y170" s="1"/>
      <c r="Z170" s="1"/>
      <c r="AA170" s="60"/>
      <c r="AB170" s="60"/>
      <c r="AC170" s="60"/>
      <c r="AD170" s="60"/>
      <c r="AE170" s="1"/>
    </row>
    <row r="171" spans="1:32" ht="15.75" thickBot="1" x14ac:dyDescent="0.3">
      <c r="B171" s="24" t="s">
        <v>350</v>
      </c>
      <c r="C171" s="24"/>
      <c r="D171" s="24"/>
      <c r="E171" s="24"/>
      <c r="V171">
        <v>1.2</v>
      </c>
      <c r="W171">
        <f t="shared" si="9"/>
        <v>1.25</v>
      </c>
      <c r="Y171" s="1"/>
      <c r="Z171" s="1"/>
      <c r="AA171" s="60"/>
      <c r="AB171" s="60"/>
      <c r="AC171" s="60"/>
      <c r="AD171" s="60"/>
      <c r="AE171" s="1"/>
    </row>
    <row r="172" spans="1:32" x14ac:dyDescent="0.25">
      <c r="A172" s="42"/>
      <c r="B172" s="151"/>
      <c r="C172" s="153"/>
      <c r="D172" s="24"/>
      <c r="E172" s="24"/>
      <c r="V172">
        <v>1.21</v>
      </c>
      <c r="W172">
        <f t="shared" si="9"/>
        <v>1.25</v>
      </c>
      <c r="Y172" s="1"/>
      <c r="Z172" s="1"/>
      <c r="AA172" s="60"/>
      <c r="AB172" s="60"/>
      <c r="AC172" s="60"/>
      <c r="AD172" s="60"/>
      <c r="AE172" s="1"/>
    </row>
    <row r="173" spans="1:32" x14ac:dyDescent="0.25">
      <c r="A173" s="42"/>
      <c r="B173" s="154"/>
      <c r="C173" s="155"/>
      <c r="D173" s="24"/>
      <c r="E173" s="24"/>
      <c r="V173">
        <v>1.22</v>
      </c>
      <c r="W173">
        <f t="shared" si="9"/>
        <v>1.25</v>
      </c>
      <c r="AA173" s="1"/>
      <c r="AB173" s="1"/>
      <c r="AC173" s="1"/>
      <c r="AD173" s="1"/>
      <c r="AE173" s="1"/>
    </row>
    <row r="174" spans="1:32" ht="15.75" thickBot="1" x14ac:dyDescent="0.3">
      <c r="A174" s="42"/>
      <c r="B174" s="156"/>
      <c r="C174" s="158"/>
      <c r="D174" s="24"/>
      <c r="E174" s="24"/>
      <c r="AA174" s="1"/>
      <c r="AB174" s="1"/>
      <c r="AC174" s="1"/>
      <c r="AD174" s="1"/>
      <c r="AE174" s="1"/>
    </row>
    <row r="175" spans="1:32" x14ac:dyDescent="0.25">
      <c r="A175" s="42"/>
      <c r="B175" s="24"/>
      <c r="C175" s="24"/>
      <c r="D175" s="24"/>
      <c r="E175" s="24"/>
      <c r="AA175" s="1"/>
      <c r="AB175" s="1"/>
      <c r="AC175" s="1"/>
      <c r="AD175" s="1"/>
      <c r="AE175" s="1"/>
    </row>
    <row r="176" spans="1:32" x14ac:dyDescent="0.25">
      <c r="A176" s="42"/>
      <c r="B176" s="24"/>
      <c r="C176" s="24"/>
      <c r="D176" s="24"/>
      <c r="E176" s="24"/>
      <c r="AA176" s="1"/>
      <c r="AB176" s="1"/>
      <c r="AC176" s="1"/>
      <c r="AD176" s="1"/>
      <c r="AE176" s="1"/>
    </row>
    <row r="177" spans="1:31" x14ac:dyDescent="0.25">
      <c r="A177" s="11" t="s">
        <v>273</v>
      </c>
      <c r="B177" t="s">
        <v>285</v>
      </c>
      <c r="D177">
        <f>IF(OR(G183=2,AND(G183=1,G201=1)),1,)</f>
        <v>0</v>
      </c>
      <c r="E177" s="41" t="s">
        <v>79</v>
      </c>
      <c r="AA177" s="1"/>
      <c r="AB177" s="1"/>
      <c r="AC177" s="1"/>
      <c r="AD177" s="1"/>
      <c r="AE177" s="1"/>
    </row>
    <row r="179" spans="1:31" x14ac:dyDescent="0.25">
      <c r="B179" t="s">
        <v>287</v>
      </c>
    </row>
    <row r="180" spans="1:31" x14ac:dyDescent="0.25">
      <c r="F180" s="72" t="b">
        <v>0</v>
      </c>
      <c r="G180">
        <f>IF(F180=TRUE,1,)</f>
        <v>0</v>
      </c>
    </row>
    <row r="182" spans="1:31" x14ac:dyDescent="0.25">
      <c r="F182" s="72" t="b">
        <v>0</v>
      </c>
      <c r="G182">
        <f>IF(F182=TRUE,1,)</f>
        <v>0</v>
      </c>
    </row>
    <row r="183" spans="1:31" x14ac:dyDescent="0.25">
      <c r="G183">
        <f>SUM(G180:G182)</f>
        <v>0</v>
      </c>
    </row>
    <row r="185" spans="1:31" x14ac:dyDescent="0.25">
      <c r="B185" t="s">
        <v>288</v>
      </c>
    </row>
    <row r="188" spans="1:31" x14ac:dyDescent="0.25">
      <c r="F188" s="72" t="b">
        <v>0</v>
      </c>
    </row>
    <row r="189" spans="1:31" x14ac:dyDescent="0.25">
      <c r="F189" s="72" t="b">
        <v>0</v>
      </c>
    </row>
    <row r="190" spans="1:31" x14ac:dyDescent="0.25">
      <c r="F190" s="72" t="b">
        <v>0</v>
      </c>
    </row>
    <row r="191" spans="1:31" x14ac:dyDescent="0.25">
      <c r="F191" s="72" t="b">
        <v>0</v>
      </c>
    </row>
    <row r="192" spans="1:31" x14ac:dyDescent="0.25">
      <c r="F192" s="72" t="b">
        <v>0</v>
      </c>
    </row>
    <row r="195" spans="2:7" x14ac:dyDescent="0.25">
      <c r="F195" s="72" t="b">
        <v>0</v>
      </c>
    </row>
    <row r="197" spans="2:7" x14ac:dyDescent="0.25">
      <c r="F197" s="72" t="b">
        <v>0</v>
      </c>
    </row>
    <row r="199" spans="2:7" x14ac:dyDescent="0.25">
      <c r="F199" s="72" t="b">
        <v>0</v>
      </c>
    </row>
    <row r="201" spans="2:7" ht="15.75" thickBot="1" x14ac:dyDescent="0.3">
      <c r="B201" t="s">
        <v>283</v>
      </c>
      <c r="G201">
        <f>IF(OR(F188=TRUE,F189=TRUE,F190=TRUE,F191=TRUE,F192=TRUE,F195=TRUE,F197=TRUE,F199=TRUE),1,)</f>
        <v>0</v>
      </c>
    </row>
    <row r="202" spans="2:7" x14ac:dyDescent="0.25">
      <c r="B202" s="151"/>
      <c r="C202" s="153"/>
    </row>
    <row r="203" spans="2:7" x14ac:dyDescent="0.25">
      <c r="B203" s="154"/>
      <c r="C203" s="155"/>
    </row>
    <row r="204" spans="2:7" ht="15.75" thickBot="1" x14ac:dyDescent="0.3">
      <c r="B204" s="156"/>
      <c r="C204" s="158"/>
    </row>
  </sheetData>
  <sheetProtection password="CE88" sheet="1" objects="1" scenarios="1"/>
  <mergeCells count="29">
    <mergeCell ref="Y147:AF147"/>
    <mergeCell ref="AA151:AD154"/>
    <mergeCell ref="AA159:AD162"/>
    <mergeCell ref="Y164:AF164"/>
    <mergeCell ref="Z51:AA51"/>
    <mergeCell ref="Y97:AF97"/>
    <mergeCell ref="AA69:AD72"/>
    <mergeCell ref="AA62:AD65"/>
    <mergeCell ref="AA55:AD58"/>
    <mergeCell ref="AA76:AD79"/>
    <mergeCell ref="AA83:AD86"/>
    <mergeCell ref="AA90:AD93"/>
    <mergeCell ref="Y47:AF47"/>
    <mergeCell ref="AA41:AD44"/>
    <mergeCell ref="Y50:AF50"/>
    <mergeCell ref="Y1:AF1"/>
    <mergeCell ref="AA10:AD13"/>
    <mergeCell ref="AA17:AD20"/>
    <mergeCell ref="AA24:AD27"/>
    <mergeCell ref="AA34:AD37"/>
    <mergeCell ref="B57:C57"/>
    <mergeCell ref="B202:C204"/>
    <mergeCell ref="B94:D97"/>
    <mergeCell ref="B172:C174"/>
    <mergeCell ref="B118:C120"/>
    <mergeCell ref="B142:C144"/>
    <mergeCell ref="B105:D108"/>
    <mergeCell ref="B86:C87"/>
    <mergeCell ref="B67:C68"/>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1</xdr:col>
                    <xdr:colOff>9525</xdr:colOff>
                    <xdr:row>48</xdr:row>
                    <xdr:rowOff>142875</xdr:rowOff>
                  </from>
                  <to>
                    <xdr:col>2</xdr:col>
                    <xdr:colOff>266700</xdr:colOff>
                    <xdr:row>50</xdr:row>
                    <xdr:rowOff>19050</xdr:rowOff>
                  </to>
                </anchor>
              </controlPr>
            </control>
          </mc:Choice>
        </mc:AlternateContent>
        <mc:AlternateContent xmlns:mc="http://schemas.openxmlformats.org/markup-compatibility/2006">
          <mc:Choice Requires="x14">
            <control shapeId="8199" r:id="rId5" name="Drop Down 7">
              <controlPr defaultSize="0" autoLine="0" autoPict="0">
                <anchor moveWithCells="1">
                  <from>
                    <xdr:col>1</xdr:col>
                    <xdr:colOff>66675</xdr:colOff>
                    <xdr:row>76</xdr:row>
                    <xdr:rowOff>28575</xdr:rowOff>
                  </from>
                  <to>
                    <xdr:col>2</xdr:col>
                    <xdr:colOff>609600</xdr:colOff>
                    <xdr:row>77</xdr:row>
                    <xdr:rowOff>0</xdr:rowOff>
                  </to>
                </anchor>
              </controlPr>
            </control>
          </mc:Choice>
        </mc:AlternateContent>
        <mc:AlternateContent xmlns:mc="http://schemas.openxmlformats.org/markup-compatibility/2006">
          <mc:Choice Requires="x14">
            <control shapeId="8200" r:id="rId6" name="Drop Down 8">
              <controlPr defaultSize="0" autoLine="0" autoPict="0">
                <anchor moveWithCells="1">
                  <from>
                    <xdr:col>1</xdr:col>
                    <xdr:colOff>66675</xdr:colOff>
                    <xdr:row>81</xdr:row>
                    <xdr:rowOff>28575</xdr:rowOff>
                  </from>
                  <to>
                    <xdr:col>2</xdr:col>
                    <xdr:colOff>609600</xdr:colOff>
                    <xdr:row>82</xdr:row>
                    <xdr:rowOff>0</xdr:rowOff>
                  </to>
                </anchor>
              </controlPr>
            </control>
          </mc:Choice>
        </mc:AlternateContent>
        <mc:AlternateContent xmlns:mc="http://schemas.openxmlformats.org/markup-compatibility/2006">
          <mc:Choice Requires="x14">
            <control shapeId="8201" r:id="rId7" name="Drop Down 9">
              <controlPr defaultSize="0" autoLine="0" autoPict="0">
                <anchor moveWithCells="1">
                  <from>
                    <xdr:col>1</xdr:col>
                    <xdr:colOff>66675</xdr:colOff>
                    <xdr:row>77</xdr:row>
                    <xdr:rowOff>28575</xdr:rowOff>
                  </from>
                  <to>
                    <xdr:col>2</xdr:col>
                    <xdr:colOff>609600</xdr:colOff>
                    <xdr:row>78</xdr:row>
                    <xdr:rowOff>0</xdr:rowOff>
                  </to>
                </anchor>
              </controlPr>
            </control>
          </mc:Choice>
        </mc:AlternateContent>
        <mc:AlternateContent xmlns:mc="http://schemas.openxmlformats.org/markup-compatibility/2006">
          <mc:Choice Requires="x14">
            <control shapeId="8202" r:id="rId8" name="Drop Down 10">
              <controlPr defaultSize="0" autoLine="0" autoPict="0">
                <anchor moveWithCells="1">
                  <from>
                    <xdr:col>1</xdr:col>
                    <xdr:colOff>66675</xdr:colOff>
                    <xdr:row>78</xdr:row>
                    <xdr:rowOff>28575</xdr:rowOff>
                  </from>
                  <to>
                    <xdr:col>2</xdr:col>
                    <xdr:colOff>609600</xdr:colOff>
                    <xdr:row>79</xdr:row>
                    <xdr:rowOff>0</xdr:rowOff>
                  </to>
                </anchor>
              </controlPr>
            </control>
          </mc:Choice>
        </mc:AlternateContent>
        <mc:AlternateContent xmlns:mc="http://schemas.openxmlformats.org/markup-compatibility/2006">
          <mc:Choice Requires="x14">
            <control shapeId="8203" r:id="rId9" name="Drop Down 11">
              <controlPr defaultSize="0" autoLine="0" autoPict="0">
                <anchor moveWithCells="1">
                  <from>
                    <xdr:col>1</xdr:col>
                    <xdr:colOff>66675</xdr:colOff>
                    <xdr:row>79</xdr:row>
                    <xdr:rowOff>28575</xdr:rowOff>
                  </from>
                  <to>
                    <xdr:col>2</xdr:col>
                    <xdr:colOff>609600</xdr:colOff>
                    <xdr:row>80</xdr:row>
                    <xdr:rowOff>0</xdr:rowOff>
                  </to>
                </anchor>
              </controlPr>
            </control>
          </mc:Choice>
        </mc:AlternateContent>
        <mc:AlternateContent xmlns:mc="http://schemas.openxmlformats.org/markup-compatibility/2006">
          <mc:Choice Requires="x14">
            <control shapeId="8204" r:id="rId10" name="Drop Down 12">
              <controlPr defaultSize="0" autoLine="0" autoPict="0">
                <anchor moveWithCells="1">
                  <from>
                    <xdr:col>1</xdr:col>
                    <xdr:colOff>66675</xdr:colOff>
                    <xdr:row>80</xdr:row>
                    <xdr:rowOff>28575</xdr:rowOff>
                  </from>
                  <to>
                    <xdr:col>2</xdr:col>
                    <xdr:colOff>609600</xdr:colOff>
                    <xdr:row>81</xdr:row>
                    <xdr:rowOff>0</xdr:rowOff>
                  </to>
                </anchor>
              </controlPr>
            </control>
          </mc:Choice>
        </mc:AlternateContent>
        <mc:AlternateContent xmlns:mc="http://schemas.openxmlformats.org/markup-compatibility/2006">
          <mc:Choice Requires="x14">
            <control shapeId="8205" r:id="rId11" name="Group Box 13">
              <controlPr defaultSize="0" autoFill="0" autoPict="0">
                <anchor moveWithCells="1">
                  <from>
                    <xdr:col>0</xdr:col>
                    <xdr:colOff>295275</xdr:colOff>
                    <xdr:row>75</xdr:row>
                    <xdr:rowOff>66675</xdr:rowOff>
                  </from>
                  <to>
                    <xdr:col>2</xdr:col>
                    <xdr:colOff>657225</xdr:colOff>
                    <xdr:row>82</xdr:row>
                    <xdr:rowOff>19050</xdr:rowOff>
                  </to>
                </anchor>
              </controlPr>
            </control>
          </mc:Choice>
        </mc:AlternateContent>
        <mc:AlternateContent xmlns:mc="http://schemas.openxmlformats.org/markup-compatibility/2006">
          <mc:Choice Requires="x14">
            <control shapeId="8207" r:id="rId12" name="Check Box 15">
              <controlPr locked="0" defaultSize="0" autoFill="0" autoLine="0" autoPict="0">
                <anchor moveWithCells="1">
                  <from>
                    <xdr:col>1</xdr:col>
                    <xdr:colOff>0</xdr:colOff>
                    <xdr:row>14</xdr:row>
                    <xdr:rowOff>47625</xdr:rowOff>
                  </from>
                  <to>
                    <xdr:col>2</xdr:col>
                    <xdr:colOff>1304925</xdr:colOff>
                    <xdr:row>17</xdr:row>
                    <xdr:rowOff>66675</xdr:rowOff>
                  </to>
                </anchor>
              </controlPr>
            </control>
          </mc:Choice>
        </mc:AlternateContent>
        <mc:AlternateContent xmlns:mc="http://schemas.openxmlformats.org/markup-compatibility/2006">
          <mc:Choice Requires="x14">
            <control shapeId="8209" r:id="rId13" name="Check Box 17">
              <controlPr locked="0" defaultSize="0" autoFill="0" autoLine="0" autoPict="0">
                <anchor moveWithCells="1">
                  <from>
                    <xdr:col>1</xdr:col>
                    <xdr:colOff>9525</xdr:colOff>
                    <xdr:row>7</xdr:row>
                    <xdr:rowOff>123825</xdr:rowOff>
                  </from>
                  <to>
                    <xdr:col>2</xdr:col>
                    <xdr:colOff>104775</xdr:colOff>
                    <xdr:row>9</xdr:row>
                    <xdr:rowOff>66675</xdr:rowOff>
                  </to>
                </anchor>
              </controlPr>
            </control>
          </mc:Choice>
        </mc:AlternateContent>
        <mc:AlternateContent xmlns:mc="http://schemas.openxmlformats.org/markup-compatibility/2006">
          <mc:Choice Requires="x14">
            <control shapeId="8210" r:id="rId14" name="Check Box 18">
              <controlPr locked="0" defaultSize="0" autoFill="0" autoLine="0" autoPict="0">
                <anchor moveWithCells="1">
                  <from>
                    <xdr:col>1</xdr:col>
                    <xdr:colOff>9525</xdr:colOff>
                    <xdr:row>10</xdr:row>
                    <xdr:rowOff>47625</xdr:rowOff>
                  </from>
                  <to>
                    <xdr:col>2</xdr:col>
                    <xdr:colOff>1190625</xdr:colOff>
                    <xdr:row>11</xdr:row>
                    <xdr:rowOff>142875</xdr:rowOff>
                  </to>
                </anchor>
              </controlPr>
            </control>
          </mc:Choice>
        </mc:AlternateContent>
        <mc:AlternateContent xmlns:mc="http://schemas.openxmlformats.org/markup-compatibility/2006">
          <mc:Choice Requires="x14">
            <control shapeId="8211" r:id="rId15" name="Label 19">
              <controlPr defaultSize="0" autoFill="0" autoLine="0" autoPict="0">
                <anchor moveWithCells="1" sizeWithCells="1">
                  <from>
                    <xdr:col>1</xdr:col>
                    <xdr:colOff>219075</xdr:colOff>
                    <xdr:row>9</xdr:row>
                    <xdr:rowOff>57150</xdr:rowOff>
                  </from>
                  <to>
                    <xdr:col>1</xdr:col>
                    <xdr:colOff>1076325</xdr:colOff>
                    <xdr:row>10</xdr:row>
                    <xdr:rowOff>47625</xdr:rowOff>
                  </to>
                </anchor>
              </controlPr>
            </control>
          </mc:Choice>
        </mc:AlternateContent>
        <mc:AlternateContent xmlns:mc="http://schemas.openxmlformats.org/markup-compatibility/2006">
          <mc:Choice Requires="x14">
            <control shapeId="8212" r:id="rId16" name="Group Box 20">
              <controlPr locked="0" defaultSize="0" autoFill="0" autoPict="0">
                <anchor moveWithCells="1">
                  <from>
                    <xdr:col>0</xdr:col>
                    <xdr:colOff>257175</xdr:colOff>
                    <xdr:row>21</xdr:row>
                    <xdr:rowOff>104775</xdr:rowOff>
                  </from>
                  <to>
                    <xdr:col>2</xdr:col>
                    <xdr:colOff>1362075</xdr:colOff>
                    <xdr:row>33</xdr:row>
                    <xdr:rowOff>85725</xdr:rowOff>
                  </to>
                </anchor>
              </controlPr>
            </control>
          </mc:Choice>
        </mc:AlternateContent>
        <mc:AlternateContent xmlns:mc="http://schemas.openxmlformats.org/markup-compatibility/2006">
          <mc:Choice Requires="x14">
            <control shapeId="8213" r:id="rId17" name="Check Box 21">
              <controlPr locked="0" defaultSize="0" autoFill="0" autoLine="0" autoPict="0">
                <anchor moveWithCells="1">
                  <from>
                    <xdr:col>1</xdr:col>
                    <xdr:colOff>390525</xdr:colOff>
                    <xdr:row>23</xdr:row>
                    <xdr:rowOff>180975</xdr:rowOff>
                  </from>
                  <to>
                    <xdr:col>2</xdr:col>
                    <xdr:colOff>1095375</xdr:colOff>
                    <xdr:row>24</xdr:row>
                    <xdr:rowOff>200025</xdr:rowOff>
                  </to>
                </anchor>
              </controlPr>
            </control>
          </mc:Choice>
        </mc:AlternateContent>
        <mc:AlternateContent xmlns:mc="http://schemas.openxmlformats.org/markup-compatibility/2006">
          <mc:Choice Requires="x14">
            <control shapeId="8214" r:id="rId18" name="Label 22">
              <controlPr locked="0" defaultSize="0" autoFill="0" autoLine="0" autoPict="0">
                <anchor moveWithCells="1" sizeWithCells="1">
                  <from>
                    <xdr:col>1</xdr:col>
                    <xdr:colOff>85725</xdr:colOff>
                    <xdr:row>22</xdr:row>
                    <xdr:rowOff>19050</xdr:rowOff>
                  </from>
                  <to>
                    <xdr:col>2</xdr:col>
                    <xdr:colOff>1057275</xdr:colOff>
                    <xdr:row>23</xdr:row>
                    <xdr:rowOff>180975</xdr:rowOff>
                  </to>
                </anchor>
              </controlPr>
            </control>
          </mc:Choice>
        </mc:AlternateContent>
        <mc:AlternateContent xmlns:mc="http://schemas.openxmlformats.org/markup-compatibility/2006">
          <mc:Choice Requires="x14">
            <control shapeId="8215" r:id="rId19" name="Check Box 23">
              <controlPr locked="0" defaultSize="0" autoFill="0" autoLine="0" autoPict="0">
                <anchor moveWithCells="1">
                  <from>
                    <xdr:col>1</xdr:col>
                    <xdr:colOff>390525</xdr:colOff>
                    <xdr:row>24</xdr:row>
                    <xdr:rowOff>209550</xdr:rowOff>
                  </from>
                  <to>
                    <xdr:col>2</xdr:col>
                    <xdr:colOff>1095375</xdr:colOff>
                    <xdr:row>25</xdr:row>
                    <xdr:rowOff>200025</xdr:rowOff>
                  </to>
                </anchor>
              </controlPr>
            </control>
          </mc:Choice>
        </mc:AlternateContent>
        <mc:AlternateContent xmlns:mc="http://schemas.openxmlformats.org/markup-compatibility/2006">
          <mc:Choice Requires="x14">
            <control shapeId="8216" r:id="rId20" name="Check Box 24">
              <controlPr locked="0" defaultSize="0" autoFill="0" autoLine="0" autoPict="0">
                <anchor moveWithCells="1">
                  <from>
                    <xdr:col>1</xdr:col>
                    <xdr:colOff>390525</xdr:colOff>
                    <xdr:row>26</xdr:row>
                    <xdr:rowOff>38100</xdr:rowOff>
                  </from>
                  <to>
                    <xdr:col>2</xdr:col>
                    <xdr:colOff>1095375</xdr:colOff>
                    <xdr:row>27</xdr:row>
                    <xdr:rowOff>47625</xdr:rowOff>
                  </to>
                </anchor>
              </controlPr>
            </control>
          </mc:Choice>
        </mc:AlternateContent>
        <mc:AlternateContent xmlns:mc="http://schemas.openxmlformats.org/markup-compatibility/2006">
          <mc:Choice Requires="x14">
            <control shapeId="8217" r:id="rId21" name="Check Box 25">
              <controlPr locked="0" defaultSize="0" autoFill="0" autoLine="0" autoPict="0">
                <anchor moveWithCells="1">
                  <from>
                    <xdr:col>1</xdr:col>
                    <xdr:colOff>390525</xdr:colOff>
                    <xdr:row>27</xdr:row>
                    <xdr:rowOff>95250</xdr:rowOff>
                  </from>
                  <to>
                    <xdr:col>2</xdr:col>
                    <xdr:colOff>1095375</xdr:colOff>
                    <xdr:row>28</xdr:row>
                    <xdr:rowOff>123825</xdr:rowOff>
                  </to>
                </anchor>
              </controlPr>
            </control>
          </mc:Choice>
        </mc:AlternateContent>
        <mc:AlternateContent xmlns:mc="http://schemas.openxmlformats.org/markup-compatibility/2006">
          <mc:Choice Requires="x14">
            <control shapeId="8218" r:id="rId22" name="Check Box 26">
              <controlPr locked="0" defaultSize="0" autoFill="0" autoLine="0" autoPict="0">
                <anchor moveWithCells="1">
                  <from>
                    <xdr:col>1</xdr:col>
                    <xdr:colOff>390525</xdr:colOff>
                    <xdr:row>28</xdr:row>
                    <xdr:rowOff>152400</xdr:rowOff>
                  </from>
                  <to>
                    <xdr:col>2</xdr:col>
                    <xdr:colOff>1095375</xdr:colOff>
                    <xdr:row>29</xdr:row>
                    <xdr:rowOff>161925</xdr:rowOff>
                  </to>
                </anchor>
              </controlPr>
            </control>
          </mc:Choice>
        </mc:AlternateContent>
        <mc:AlternateContent xmlns:mc="http://schemas.openxmlformats.org/markup-compatibility/2006">
          <mc:Choice Requires="x14">
            <control shapeId="8219" r:id="rId23" name="Check Box 27">
              <controlPr locked="0" defaultSize="0" autoFill="0" autoLine="0" autoPict="0">
                <anchor moveWithCells="1">
                  <from>
                    <xdr:col>1</xdr:col>
                    <xdr:colOff>123825</xdr:colOff>
                    <xdr:row>30</xdr:row>
                    <xdr:rowOff>133350</xdr:rowOff>
                  </from>
                  <to>
                    <xdr:col>1</xdr:col>
                    <xdr:colOff>2362200</xdr:colOff>
                    <xdr:row>31</xdr:row>
                    <xdr:rowOff>142875</xdr:rowOff>
                  </to>
                </anchor>
              </controlPr>
            </control>
          </mc:Choice>
        </mc:AlternateContent>
        <mc:AlternateContent xmlns:mc="http://schemas.openxmlformats.org/markup-compatibility/2006">
          <mc:Choice Requires="x14">
            <control shapeId="8221" r:id="rId24" name="Check Box 29">
              <controlPr locked="0" defaultSize="0" autoFill="0" autoLine="0" autoPict="0">
                <anchor moveWithCells="1">
                  <from>
                    <xdr:col>2</xdr:col>
                    <xdr:colOff>1171575</xdr:colOff>
                    <xdr:row>152</xdr:row>
                    <xdr:rowOff>19050</xdr:rowOff>
                  </from>
                  <to>
                    <xdr:col>2</xdr:col>
                    <xdr:colOff>1695450</xdr:colOff>
                    <xdr:row>153</xdr:row>
                    <xdr:rowOff>47625</xdr:rowOff>
                  </to>
                </anchor>
              </controlPr>
            </control>
          </mc:Choice>
        </mc:AlternateContent>
        <mc:AlternateContent xmlns:mc="http://schemas.openxmlformats.org/markup-compatibility/2006">
          <mc:Choice Requires="x14">
            <control shapeId="8222" r:id="rId25" name="Check Box 30">
              <controlPr locked="0" defaultSize="0" autoFill="0" autoLine="0" autoPict="0">
                <anchor moveWithCells="1">
                  <from>
                    <xdr:col>2</xdr:col>
                    <xdr:colOff>1819275</xdr:colOff>
                    <xdr:row>151</xdr:row>
                    <xdr:rowOff>200025</xdr:rowOff>
                  </from>
                  <to>
                    <xdr:col>4</xdr:col>
                    <xdr:colOff>47625</xdr:colOff>
                    <xdr:row>153</xdr:row>
                    <xdr:rowOff>28575</xdr:rowOff>
                  </to>
                </anchor>
              </controlPr>
            </control>
          </mc:Choice>
        </mc:AlternateContent>
        <mc:AlternateContent xmlns:mc="http://schemas.openxmlformats.org/markup-compatibility/2006">
          <mc:Choice Requires="x14">
            <control shapeId="8229" r:id="rId26" name="Check Box 37">
              <controlPr locked="0" defaultSize="0" autoFill="0" autoLine="0" autoPict="0">
                <anchor moveWithCells="1">
                  <from>
                    <xdr:col>2</xdr:col>
                    <xdr:colOff>1171575</xdr:colOff>
                    <xdr:row>153</xdr:row>
                    <xdr:rowOff>9525</xdr:rowOff>
                  </from>
                  <to>
                    <xdr:col>2</xdr:col>
                    <xdr:colOff>1733550</xdr:colOff>
                    <xdr:row>154</xdr:row>
                    <xdr:rowOff>57150</xdr:rowOff>
                  </to>
                </anchor>
              </controlPr>
            </control>
          </mc:Choice>
        </mc:AlternateContent>
        <mc:AlternateContent xmlns:mc="http://schemas.openxmlformats.org/markup-compatibility/2006">
          <mc:Choice Requires="x14">
            <control shapeId="8230" r:id="rId27" name="Check Box 38">
              <controlPr locked="0" defaultSize="0" autoFill="0" autoLine="0" autoPict="0">
                <anchor moveWithCells="1">
                  <from>
                    <xdr:col>2</xdr:col>
                    <xdr:colOff>1819275</xdr:colOff>
                    <xdr:row>153</xdr:row>
                    <xdr:rowOff>9525</xdr:rowOff>
                  </from>
                  <to>
                    <xdr:col>4</xdr:col>
                    <xdr:colOff>47625</xdr:colOff>
                    <xdr:row>154</xdr:row>
                    <xdr:rowOff>47625</xdr:rowOff>
                  </to>
                </anchor>
              </controlPr>
            </control>
          </mc:Choice>
        </mc:AlternateContent>
        <mc:AlternateContent xmlns:mc="http://schemas.openxmlformats.org/markup-compatibility/2006">
          <mc:Choice Requires="x14">
            <control shapeId="8231" r:id="rId28" name="Check Box 39">
              <controlPr locked="0" defaultSize="0" autoFill="0" autoLine="0" autoPict="0">
                <anchor moveWithCells="1">
                  <from>
                    <xdr:col>2</xdr:col>
                    <xdr:colOff>1171575</xdr:colOff>
                    <xdr:row>154</xdr:row>
                    <xdr:rowOff>9525</xdr:rowOff>
                  </from>
                  <to>
                    <xdr:col>2</xdr:col>
                    <xdr:colOff>1724025</xdr:colOff>
                    <xdr:row>155</xdr:row>
                    <xdr:rowOff>57150</xdr:rowOff>
                  </to>
                </anchor>
              </controlPr>
            </control>
          </mc:Choice>
        </mc:AlternateContent>
        <mc:AlternateContent xmlns:mc="http://schemas.openxmlformats.org/markup-compatibility/2006">
          <mc:Choice Requires="x14">
            <control shapeId="8232" r:id="rId29" name="Check Box 40">
              <controlPr locked="0" defaultSize="0" autoFill="0" autoLine="0" autoPict="0">
                <anchor moveWithCells="1">
                  <from>
                    <xdr:col>2</xdr:col>
                    <xdr:colOff>1819275</xdr:colOff>
                    <xdr:row>154</xdr:row>
                    <xdr:rowOff>9525</xdr:rowOff>
                  </from>
                  <to>
                    <xdr:col>4</xdr:col>
                    <xdr:colOff>47625</xdr:colOff>
                    <xdr:row>155</xdr:row>
                    <xdr:rowOff>47625</xdr:rowOff>
                  </to>
                </anchor>
              </controlPr>
            </control>
          </mc:Choice>
        </mc:AlternateContent>
        <mc:AlternateContent xmlns:mc="http://schemas.openxmlformats.org/markup-compatibility/2006">
          <mc:Choice Requires="x14">
            <control shapeId="8233" r:id="rId30" name="Check Box 41">
              <controlPr locked="0" defaultSize="0" autoFill="0" autoLine="0" autoPict="0">
                <anchor moveWithCells="1">
                  <from>
                    <xdr:col>2</xdr:col>
                    <xdr:colOff>1171575</xdr:colOff>
                    <xdr:row>155</xdr:row>
                    <xdr:rowOff>19050</xdr:rowOff>
                  </from>
                  <to>
                    <xdr:col>2</xdr:col>
                    <xdr:colOff>1714500</xdr:colOff>
                    <xdr:row>156</xdr:row>
                    <xdr:rowOff>66675</xdr:rowOff>
                  </to>
                </anchor>
              </controlPr>
            </control>
          </mc:Choice>
        </mc:AlternateContent>
        <mc:AlternateContent xmlns:mc="http://schemas.openxmlformats.org/markup-compatibility/2006">
          <mc:Choice Requires="x14">
            <control shapeId="8234" r:id="rId31" name="Check Box 42">
              <controlPr locked="0" defaultSize="0" autoFill="0" autoLine="0" autoPict="0">
                <anchor moveWithCells="1">
                  <from>
                    <xdr:col>2</xdr:col>
                    <xdr:colOff>1819275</xdr:colOff>
                    <xdr:row>155</xdr:row>
                    <xdr:rowOff>19050</xdr:rowOff>
                  </from>
                  <to>
                    <xdr:col>4</xdr:col>
                    <xdr:colOff>47625</xdr:colOff>
                    <xdr:row>156</xdr:row>
                    <xdr:rowOff>57150</xdr:rowOff>
                  </to>
                </anchor>
              </controlPr>
            </control>
          </mc:Choice>
        </mc:AlternateContent>
        <mc:AlternateContent xmlns:mc="http://schemas.openxmlformats.org/markup-compatibility/2006">
          <mc:Choice Requires="x14">
            <control shapeId="8235" r:id="rId32" name="Check Box 43">
              <controlPr locked="0" defaultSize="0" autoFill="0" autoLine="0" autoPict="0">
                <anchor moveWithCells="1">
                  <from>
                    <xdr:col>2</xdr:col>
                    <xdr:colOff>1171575</xdr:colOff>
                    <xdr:row>156</xdr:row>
                    <xdr:rowOff>0</xdr:rowOff>
                  </from>
                  <to>
                    <xdr:col>2</xdr:col>
                    <xdr:colOff>1733550</xdr:colOff>
                    <xdr:row>157</xdr:row>
                    <xdr:rowOff>66675</xdr:rowOff>
                  </to>
                </anchor>
              </controlPr>
            </control>
          </mc:Choice>
        </mc:AlternateContent>
        <mc:AlternateContent xmlns:mc="http://schemas.openxmlformats.org/markup-compatibility/2006">
          <mc:Choice Requires="x14">
            <control shapeId="8236" r:id="rId33" name="Check Box 44">
              <controlPr locked="0" defaultSize="0" autoFill="0" autoLine="0" autoPict="0">
                <anchor moveWithCells="1">
                  <from>
                    <xdr:col>2</xdr:col>
                    <xdr:colOff>1819275</xdr:colOff>
                    <xdr:row>156</xdr:row>
                    <xdr:rowOff>0</xdr:rowOff>
                  </from>
                  <to>
                    <xdr:col>4</xdr:col>
                    <xdr:colOff>47625</xdr:colOff>
                    <xdr:row>157</xdr:row>
                    <xdr:rowOff>47625</xdr:rowOff>
                  </to>
                </anchor>
              </controlPr>
            </control>
          </mc:Choice>
        </mc:AlternateContent>
        <mc:AlternateContent xmlns:mc="http://schemas.openxmlformats.org/markup-compatibility/2006">
          <mc:Choice Requires="x14">
            <control shapeId="8237" r:id="rId34" name="Check Box 45">
              <controlPr locked="0" defaultSize="0" autoFill="0" autoLine="0" autoPict="0">
                <anchor moveWithCells="1">
                  <from>
                    <xdr:col>2</xdr:col>
                    <xdr:colOff>1171575</xdr:colOff>
                    <xdr:row>157</xdr:row>
                    <xdr:rowOff>0</xdr:rowOff>
                  </from>
                  <to>
                    <xdr:col>2</xdr:col>
                    <xdr:colOff>1724025</xdr:colOff>
                    <xdr:row>158</xdr:row>
                    <xdr:rowOff>66675</xdr:rowOff>
                  </to>
                </anchor>
              </controlPr>
            </control>
          </mc:Choice>
        </mc:AlternateContent>
        <mc:AlternateContent xmlns:mc="http://schemas.openxmlformats.org/markup-compatibility/2006">
          <mc:Choice Requires="x14">
            <control shapeId="8238" r:id="rId35" name="Check Box 46">
              <controlPr locked="0" defaultSize="0" autoFill="0" autoLine="0" autoPict="0">
                <anchor moveWithCells="1">
                  <from>
                    <xdr:col>2</xdr:col>
                    <xdr:colOff>1819275</xdr:colOff>
                    <xdr:row>157</xdr:row>
                    <xdr:rowOff>9525</xdr:rowOff>
                  </from>
                  <to>
                    <xdr:col>4</xdr:col>
                    <xdr:colOff>47625</xdr:colOff>
                    <xdr:row>158</xdr:row>
                    <xdr:rowOff>47625</xdr:rowOff>
                  </to>
                </anchor>
              </controlPr>
            </control>
          </mc:Choice>
        </mc:AlternateContent>
        <mc:AlternateContent xmlns:mc="http://schemas.openxmlformats.org/markup-compatibility/2006">
          <mc:Choice Requires="x14">
            <control shapeId="8239" r:id="rId36" name="Check Box 47">
              <controlPr defaultSize="0" autoFill="0" autoLine="0" autoPict="0">
                <anchor moveWithCells="1">
                  <from>
                    <xdr:col>2</xdr:col>
                    <xdr:colOff>809625</xdr:colOff>
                    <xdr:row>76</xdr:row>
                    <xdr:rowOff>0</xdr:rowOff>
                  </from>
                  <to>
                    <xdr:col>2</xdr:col>
                    <xdr:colOff>1676400</xdr:colOff>
                    <xdr:row>77</xdr:row>
                    <xdr:rowOff>9525</xdr:rowOff>
                  </to>
                </anchor>
              </controlPr>
            </control>
          </mc:Choice>
        </mc:AlternateContent>
        <mc:AlternateContent xmlns:mc="http://schemas.openxmlformats.org/markup-compatibility/2006">
          <mc:Choice Requires="x14">
            <control shapeId="8240" r:id="rId37" name="Check Box 48">
              <controlPr defaultSize="0" autoFill="0" autoLine="0" autoPict="0">
                <anchor moveWithCells="1">
                  <from>
                    <xdr:col>2</xdr:col>
                    <xdr:colOff>809625</xdr:colOff>
                    <xdr:row>77</xdr:row>
                    <xdr:rowOff>0</xdr:rowOff>
                  </from>
                  <to>
                    <xdr:col>2</xdr:col>
                    <xdr:colOff>1676400</xdr:colOff>
                    <xdr:row>78</xdr:row>
                    <xdr:rowOff>9525</xdr:rowOff>
                  </to>
                </anchor>
              </controlPr>
            </control>
          </mc:Choice>
        </mc:AlternateContent>
        <mc:AlternateContent xmlns:mc="http://schemas.openxmlformats.org/markup-compatibility/2006">
          <mc:Choice Requires="x14">
            <control shapeId="8241" r:id="rId38" name="Check Box 49">
              <controlPr defaultSize="0" autoFill="0" autoLine="0" autoPict="0">
                <anchor moveWithCells="1">
                  <from>
                    <xdr:col>2</xdr:col>
                    <xdr:colOff>809625</xdr:colOff>
                    <xdr:row>78</xdr:row>
                    <xdr:rowOff>0</xdr:rowOff>
                  </from>
                  <to>
                    <xdr:col>2</xdr:col>
                    <xdr:colOff>1676400</xdr:colOff>
                    <xdr:row>79</xdr:row>
                    <xdr:rowOff>9525</xdr:rowOff>
                  </to>
                </anchor>
              </controlPr>
            </control>
          </mc:Choice>
        </mc:AlternateContent>
        <mc:AlternateContent xmlns:mc="http://schemas.openxmlformats.org/markup-compatibility/2006">
          <mc:Choice Requires="x14">
            <control shapeId="8242" r:id="rId39" name="Check Box 50">
              <controlPr defaultSize="0" autoFill="0" autoLine="0" autoPict="0">
                <anchor moveWithCells="1">
                  <from>
                    <xdr:col>2</xdr:col>
                    <xdr:colOff>809625</xdr:colOff>
                    <xdr:row>79</xdr:row>
                    <xdr:rowOff>9525</xdr:rowOff>
                  </from>
                  <to>
                    <xdr:col>2</xdr:col>
                    <xdr:colOff>1676400</xdr:colOff>
                    <xdr:row>80</xdr:row>
                    <xdr:rowOff>28575</xdr:rowOff>
                  </to>
                </anchor>
              </controlPr>
            </control>
          </mc:Choice>
        </mc:AlternateContent>
        <mc:AlternateContent xmlns:mc="http://schemas.openxmlformats.org/markup-compatibility/2006">
          <mc:Choice Requires="x14">
            <control shapeId="8243" r:id="rId40" name="Check Box 51">
              <controlPr defaultSize="0" autoFill="0" autoLine="0" autoPict="0">
                <anchor moveWithCells="1">
                  <from>
                    <xdr:col>2</xdr:col>
                    <xdr:colOff>809625</xdr:colOff>
                    <xdr:row>80</xdr:row>
                    <xdr:rowOff>9525</xdr:rowOff>
                  </from>
                  <to>
                    <xdr:col>2</xdr:col>
                    <xdr:colOff>1676400</xdr:colOff>
                    <xdr:row>81</xdr:row>
                    <xdr:rowOff>28575</xdr:rowOff>
                  </to>
                </anchor>
              </controlPr>
            </control>
          </mc:Choice>
        </mc:AlternateContent>
        <mc:AlternateContent xmlns:mc="http://schemas.openxmlformats.org/markup-compatibility/2006">
          <mc:Choice Requires="x14">
            <control shapeId="8244" r:id="rId41" name="Check Box 52">
              <controlPr defaultSize="0" autoFill="0" autoLine="0" autoPict="0">
                <anchor moveWithCells="1">
                  <from>
                    <xdr:col>2</xdr:col>
                    <xdr:colOff>809625</xdr:colOff>
                    <xdr:row>81</xdr:row>
                    <xdr:rowOff>19050</xdr:rowOff>
                  </from>
                  <to>
                    <xdr:col>2</xdr:col>
                    <xdr:colOff>1676400</xdr:colOff>
                    <xdr:row>82</xdr:row>
                    <xdr:rowOff>19050</xdr:rowOff>
                  </to>
                </anchor>
              </controlPr>
            </control>
          </mc:Choice>
        </mc:AlternateContent>
        <mc:AlternateContent xmlns:mc="http://schemas.openxmlformats.org/markup-compatibility/2006">
          <mc:Choice Requires="x14">
            <control shapeId="8245" r:id="rId42" name="Check Box 53">
              <controlPr defaultSize="0" autoFill="0" autoLine="0" autoPict="0">
                <anchor moveWithCells="1">
                  <from>
                    <xdr:col>1</xdr:col>
                    <xdr:colOff>9525</xdr:colOff>
                    <xdr:row>97</xdr:row>
                    <xdr:rowOff>57150</xdr:rowOff>
                  </from>
                  <to>
                    <xdr:col>2</xdr:col>
                    <xdr:colOff>485775</xdr:colOff>
                    <xdr:row>98</xdr:row>
                    <xdr:rowOff>95250</xdr:rowOff>
                  </to>
                </anchor>
              </controlPr>
            </control>
          </mc:Choice>
        </mc:AlternateContent>
        <mc:AlternateContent xmlns:mc="http://schemas.openxmlformats.org/markup-compatibility/2006">
          <mc:Choice Requires="x14">
            <control shapeId="8246" r:id="rId43" name="Check Box 54">
              <controlPr defaultSize="0" autoFill="0" autoLine="0" autoPict="0">
                <anchor moveWithCells="1">
                  <from>
                    <xdr:col>1</xdr:col>
                    <xdr:colOff>9525</xdr:colOff>
                    <xdr:row>108</xdr:row>
                    <xdr:rowOff>57150</xdr:rowOff>
                  </from>
                  <to>
                    <xdr:col>2</xdr:col>
                    <xdr:colOff>485775</xdr:colOff>
                    <xdr:row>109</xdr:row>
                    <xdr:rowOff>95250</xdr:rowOff>
                  </to>
                </anchor>
              </controlPr>
            </control>
          </mc:Choice>
        </mc:AlternateContent>
        <mc:AlternateContent xmlns:mc="http://schemas.openxmlformats.org/markup-compatibility/2006">
          <mc:Choice Requires="x14">
            <control shapeId="8250" r:id="rId44" name="Check Box 58">
              <controlPr locked="0" defaultSize="0" autoFill="0" autoLine="0" autoPict="0">
                <anchor moveWithCells="1">
                  <from>
                    <xdr:col>1</xdr:col>
                    <xdr:colOff>419100</xdr:colOff>
                    <xdr:row>187</xdr:row>
                    <xdr:rowOff>0</xdr:rowOff>
                  </from>
                  <to>
                    <xdr:col>1</xdr:col>
                    <xdr:colOff>2409825</xdr:colOff>
                    <xdr:row>188</xdr:row>
                    <xdr:rowOff>0</xdr:rowOff>
                  </to>
                </anchor>
              </controlPr>
            </control>
          </mc:Choice>
        </mc:AlternateContent>
        <mc:AlternateContent xmlns:mc="http://schemas.openxmlformats.org/markup-compatibility/2006">
          <mc:Choice Requires="x14">
            <control shapeId="8251" r:id="rId45" name="Check Box 59">
              <controlPr defaultSize="0" autoFill="0" autoLine="0" autoPict="0">
                <anchor moveWithCells="1">
                  <from>
                    <xdr:col>1</xdr:col>
                    <xdr:colOff>419100</xdr:colOff>
                    <xdr:row>188</xdr:row>
                    <xdr:rowOff>9525</xdr:rowOff>
                  </from>
                  <to>
                    <xdr:col>1</xdr:col>
                    <xdr:colOff>2409825</xdr:colOff>
                    <xdr:row>189</xdr:row>
                    <xdr:rowOff>0</xdr:rowOff>
                  </to>
                </anchor>
              </controlPr>
            </control>
          </mc:Choice>
        </mc:AlternateContent>
        <mc:AlternateContent xmlns:mc="http://schemas.openxmlformats.org/markup-compatibility/2006">
          <mc:Choice Requires="x14">
            <control shapeId="8252" r:id="rId46" name="Check Box 60">
              <controlPr locked="0" defaultSize="0" autoFill="0" autoLine="0" autoPict="0">
                <anchor moveWithCells="1">
                  <from>
                    <xdr:col>1</xdr:col>
                    <xdr:colOff>419100</xdr:colOff>
                    <xdr:row>189</xdr:row>
                    <xdr:rowOff>0</xdr:rowOff>
                  </from>
                  <to>
                    <xdr:col>1</xdr:col>
                    <xdr:colOff>2409825</xdr:colOff>
                    <xdr:row>190</xdr:row>
                    <xdr:rowOff>0</xdr:rowOff>
                  </to>
                </anchor>
              </controlPr>
            </control>
          </mc:Choice>
        </mc:AlternateContent>
        <mc:AlternateContent xmlns:mc="http://schemas.openxmlformats.org/markup-compatibility/2006">
          <mc:Choice Requires="x14">
            <control shapeId="8253" r:id="rId47" name="Check Box 61">
              <controlPr locked="0" defaultSize="0" autoFill="0" autoLine="0" autoPict="0">
                <anchor moveWithCells="1">
                  <from>
                    <xdr:col>1</xdr:col>
                    <xdr:colOff>419100</xdr:colOff>
                    <xdr:row>190</xdr:row>
                    <xdr:rowOff>0</xdr:rowOff>
                  </from>
                  <to>
                    <xdr:col>1</xdr:col>
                    <xdr:colOff>2409825</xdr:colOff>
                    <xdr:row>191</xdr:row>
                    <xdr:rowOff>0</xdr:rowOff>
                  </to>
                </anchor>
              </controlPr>
            </control>
          </mc:Choice>
        </mc:AlternateContent>
        <mc:AlternateContent xmlns:mc="http://schemas.openxmlformats.org/markup-compatibility/2006">
          <mc:Choice Requires="x14">
            <control shapeId="8254" r:id="rId48" name="Check Box 62">
              <controlPr locked="0" defaultSize="0" autoFill="0" autoLine="0" autoPict="0">
                <anchor moveWithCells="1">
                  <from>
                    <xdr:col>1</xdr:col>
                    <xdr:colOff>419100</xdr:colOff>
                    <xdr:row>191</xdr:row>
                    <xdr:rowOff>0</xdr:rowOff>
                  </from>
                  <to>
                    <xdr:col>1</xdr:col>
                    <xdr:colOff>2409825</xdr:colOff>
                    <xdr:row>192</xdr:row>
                    <xdr:rowOff>0</xdr:rowOff>
                  </to>
                </anchor>
              </controlPr>
            </control>
          </mc:Choice>
        </mc:AlternateContent>
        <mc:AlternateContent xmlns:mc="http://schemas.openxmlformats.org/markup-compatibility/2006">
          <mc:Choice Requires="x14">
            <control shapeId="8256" r:id="rId49" name="Group Box 64">
              <controlPr defaultSize="0" autoFill="0" autoPict="0">
                <anchor moveWithCells="1">
                  <from>
                    <xdr:col>1</xdr:col>
                    <xdr:colOff>219075</xdr:colOff>
                    <xdr:row>185</xdr:row>
                    <xdr:rowOff>161925</xdr:rowOff>
                  </from>
                  <to>
                    <xdr:col>2</xdr:col>
                    <xdr:colOff>85725</xdr:colOff>
                    <xdr:row>192</xdr:row>
                    <xdr:rowOff>95250</xdr:rowOff>
                  </to>
                </anchor>
              </controlPr>
            </control>
          </mc:Choice>
        </mc:AlternateContent>
        <mc:AlternateContent xmlns:mc="http://schemas.openxmlformats.org/markup-compatibility/2006">
          <mc:Choice Requires="x14">
            <control shapeId="8257" r:id="rId50" name="Check Box 65">
              <controlPr locked="0" defaultSize="0" autoFill="0" autoLine="0" autoPict="0">
                <anchor moveWithCells="1">
                  <from>
                    <xdr:col>1</xdr:col>
                    <xdr:colOff>228600</xdr:colOff>
                    <xdr:row>194</xdr:row>
                    <xdr:rowOff>9525</xdr:rowOff>
                  </from>
                  <to>
                    <xdr:col>2</xdr:col>
                    <xdr:colOff>866775</xdr:colOff>
                    <xdr:row>195</xdr:row>
                    <xdr:rowOff>0</xdr:rowOff>
                  </to>
                </anchor>
              </controlPr>
            </control>
          </mc:Choice>
        </mc:AlternateContent>
        <mc:AlternateContent xmlns:mc="http://schemas.openxmlformats.org/markup-compatibility/2006">
          <mc:Choice Requires="x14">
            <control shapeId="8258" r:id="rId51" name="Check Box 66">
              <controlPr locked="0" defaultSize="0" autoFill="0" autoLine="0" autoPict="0">
                <anchor moveWithCells="1">
                  <from>
                    <xdr:col>1</xdr:col>
                    <xdr:colOff>228600</xdr:colOff>
                    <xdr:row>195</xdr:row>
                    <xdr:rowOff>180975</xdr:rowOff>
                  </from>
                  <to>
                    <xdr:col>3</xdr:col>
                    <xdr:colOff>152400</xdr:colOff>
                    <xdr:row>197</xdr:row>
                    <xdr:rowOff>28575</xdr:rowOff>
                  </to>
                </anchor>
              </controlPr>
            </control>
          </mc:Choice>
        </mc:AlternateContent>
        <mc:AlternateContent xmlns:mc="http://schemas.openxmlformats.org/markup-compatibility/2006">
          <mc:Choice Requires="x14">
            <control shapeId="8259" r:id="rId52" name="Check Box 67">
              <controlPr locked="0" defaultSize="0" autoFill="0" autoLine="0" autoPict="0">
                <anchor moveWithCells="1">
                  <from>
                    <xdr:col>1</xdr:col>
                    <xdr:colOff>228600</xdr:colOff>
                    <xdr:row>197</xdr:row>
                    <xdr:rowOff>180975</xdr:rowOff>
                  </from>
                  <to>
                    <xdr:col>2</xdr:col>
                    <xdr:colOff>495300</xdr:colOff>
                    <xdr:row>199</xdr:row>
                    <xdr:rowOff>38100</xdr:rowOff>
                  </to>
                </anchor>
              </controlPr>
            </control>
          </mc:Choice>
        </mc:AlternateContent>
        <mc:AlternateContent xmlns:mc="http://schemas.openxmlformats.org/markup-compatibility/2006">
          <mc:Choice Requires="x14">
            <control shapeId="8260" r:id="rId53" name="Check Box 68">
              <controlPr defaultSize="0" autoFill="0" autoLine="0" autoPict="0">
                <anchor moveWithCells="1">
                  <from>
                    <xdr:col>1</xdr:col>
                    <xdr:colOff>0</xdr:colOff>
                    <xdr:row>114</xdr:row>
                    <xdr:rowOff>9525</xdr:rowOff>
                  </from>
                  <to>
                    <xdr:col>4</xdr:col>
                    <xdr:colOff>57150</xdr:colOff>
                    <xdr:row>115</xdr:row>
                    <xdr:rowOff>9525</xdr:rowOff>
                  </to>
                </anchor>
              </controlPr>
            </control>
          </mc:Choice>
        </mc:AlternateContent>
        <mc:AlternateContent xmlns:mc="http://schemas.openxmlformats.org/markup-compatibility/2006">
          <mc:Choice Requires="x14">
            <control shapeId="8261" r:id="rId54" name="Check Box 69">
              <controlPr defaultSize="0" autoFill="0" autoLine="0" autoPict="0">
                <anchor moveWithCells="1">
                  <from>
                    <xdr:col>2</xdr:col>
                    <xdr:colOff>171450</xdr:colOff>
                    <xdr:row>125</xdr:row>
                    <xdr:rowOff>0</xdr:rowOff>
                  </from>
                  <to>
                    <xdr:col>2</xdr:col>
                    <xdr:colOff>1704975</xdr:colOff>
                    <xdr:row>126</xdr:row>
                    <xdr:rowOff>9525</xdr:rowOff>
                  </to>
                </anchor>
              </controlPr>
            </control>
          </mc:Choice>
        </mc:AlternateContent>
        <mc:AlternateContent xmlns:mc="http://schemas.openxmlformats.org/markup-compatibility/2006">
          <mc:Choice Requires="x14">
            <control shapeId="8263" r:id="rId55" name="Check Box 71">
              <controlPr locked="0" defaultSize="0" autoFill="0" autoLine="0" autoPict="0">
                <anchor moveWithCells="1">
                  <from>
                    <xdr:col>1</xdr:col>
                    <xdr:colOff>200025</xdr:colOff>
                    <xdr:row>179</xdr:row>
                    <xdr:rowOff>171450</xdr:rowOff>
                  </from>
                  <to>
                    <xdr:col>2</xdr:col>
                    <xdr:colOff>247650</xdr:colOff>
                    <xdr:row>181</xdr:row>
                    <xdr:rowOff>38100</xdr:rowOff>
                  </to>
                </anchor>
              </controlPr>
            </control>
          </mc:Choice>
        </mc:AlternateContent>
        <mc:AlternateContent xmlns:mc="http://schemas.openxmlformats.org/markup-compatibility/2006">
          <mc:Choice Requires="x14">
            <control shapeId="8264" r:id="rId56" name="Check Box 72">
              <controlPr locked="0" defaultSize="0" autoFill="0" autoLine="0" autoPict="0">
                <anchor moveWithCells="1">
                  <from>
                    <xdr:col>1</xdr:col>
                    <xdr:colOff>209550</xdr:colOff>
                    <xdr:row>182</xdr:row>
                    <xdr:rowOff>9525</xdr:rowOff>
                  </from>
                  <to>
                    <xdr:col>2</xdr:col>
                    <xdr:colOff>219075</xdr:colOff>
                    <xdr:row>183</xdr:row>
                    <xdr:rowOff>47625</xdr:rowOff>
                  </to>
                </anchor>
              </controlPr>
            </control>
          </mc:Choice>
        </mc:AlternateContent>
        <mc:AlternateContent xmlns:mc="http://schemas.openxmlformats.org/markup-compatibility/2006">
          <mc:Choice Requires="x14">
            <control shapeId="8265" r:id="rId57" name="Check Box 73">
              <controlPr defaultSize="0" autoFill="0" autoLine="0" autoPict="0">
                <anchor moveWithCells="1">
                  <from>
                    <xdr:col>2</xdr:col>
                    <xdr:colOff>171450</xdr:colOff>
                    <xdr:row>126</xdr:row>
                    <xdr:rowOff>9525</xdr:rowOff>
                  </from>
                  <to>
                    <xdr:col>2</xdr:col>
                    <xdr:colOff>1704975</xdr:colOff>
                    <xdr:row>127</xdr:row>
                    <xdr:rowOff>9525</xdr:rowOff>
                  </to>
                </anchor>
              </controlPr>
            </control>
          </mc:Choice>
        </mc:AlternateContent>
        <mc:AlternateContent xmlns:mc="http://schemas.openxmlformats.org/markup-compatibility/2006">
          <mc:Choice Requires="x14">
            <control shapeId="8266" r:id="rId58" name="Check Box 74">
              <controlPr defaultSize="0" autoFill="0" autoLine="0" autoPict="0">
                <anchor moveWithCells="1">
                  <from>
                    <xdr:col>2</xdr:col>
                    <xdr:colOff>171450</xdr:colOff>
                    <xdr:row>127</xdr:row>
                    <xdr:rowOff>0</xdr:rowOff>
                  </from>
                  <to>
                    <xdr:col>2</xdr:col>
                    <xdr:colOff>1704975</xdr:colOff>
                    <xdr:row>128</xdr:row>
                    <xdr:rowOff>0</xdr:rowOff>
                  </to>
                </anchor>
              </controlPr>
            </control>
          </mc:Choice>
        </mc:AlternateContent>
        <mc:AlternateContent xmlns:mc="http://schemas.openxmlformats.org/markup-compatibility/2006">
          <mc:Choice Requires="x14">
            <control shapeId="8267" r:id="rId59" name="Check Box 75">
              <controlPr defaultSize="0" autoFill="0" autoLine="0" autoPict="0">
                <anchor moveWithCells="1">
                  <from>
                    <xdr:col>2</xdr:col>
                    <xdr:colOff>171450</xdr:colOff>
                    <xdr:row>128</xdr:row>
                    <xdr:rowOff>9525</xdr:rowOff>
                  </from>
                  <to>
                    <xdr:col>2</xdr:col>
                    <xdr:colOff>1704975</xdr:colOff>
                    <xdr:row>129</xdr:row>
                    <xdr:rowOff>0</xdr:rowOff>
                  </to>
                </anchor>
              </controlPr>
            </control>
          </mc:Choice>
        </mc:AlternateContent>
        <mc:AlternateContent xmlns:mc="http://schemas.openxmlformats.org/markup-compatibility/2006">
          <mc:Choice Requires="x14">
            <control shapeId="8268" r:id="rId60" name="Check Box 76">
              <controlPr defaultSize="0" autoFill="0" autoLine="0" autoPict="0">
                <anchor moveWithCells="1">
                  <from>
                    <xdr:col>2</xdr:col>
                    <xdr:colOff>171450</xdr:colOff>
                    <xdr:row>129</xdr:row>
                    <xdr:rowOff>9525</xdr:rowOff>
                  </from>
                  <to>
                    <xdr:col>2</xdr:col>
                    <xdr:colOff>1704975</xdr:colOff>
                    <xdr:row>130</xdr:row>
                    <xdr:rowOff>0</xdr:rowOff>
                  </to>
                </anchor>
              </controlPr>
            </control>
          </mc:Choice>
        </mc:AlternateContent>
        <mc:AlternateContent xmlns:mc="http://schemas.openxmlformats.org/markup-compatibility/2006">
          <mc:Choice Requires="x14">
            <control shapeId="8269" r:id="rId61" name="Check Box 77">
              <controlPr defaultSize="0" autoFill="0" autoLine="0" autoPict="0">
                <anchor moveWithCells="1">
                  <from>
                    <xdr:col>2</xdr:col>
                    <xdr:colOff>171450</xdr:colOff>
                    <xdr:row>130</xdr:row>
                    <xdr:rowOff>9525</xdr:rowOff>
                  </from>
                  <to>
                    <xdr:col>2</xdr:col>
                    <xdr:colOff>1704975</xdr:colOff>
                    <xdr:row>131</xdr:row>
                    <xdr:rowOff>9525</xdr:rowOff>
                  </to>
                </anchor>
              </controlPr>
            </control>
          </mc:Choice>
        </mc:AlternateContent>
        <mc:AlternateContent xmlns:mc="http://schemas.openxmlformats.org/markup-compatibility/2006">
          <mc:Choice Requires="x14">
            <control shapeId="8270" r:id="rId62" name="Check Box 78">
              <controlPr defaultSize="0" autoFill="0" autoLine="0" autoPict="0">
                <anchor moveWithCells="1">
                  <from>
                    <xdr:col>1</xdr:col>
                    <xdr:colOff>28575</xdr:colOff>
                    <xdr:row>60</xdr:row>
                    <xdr:rowOff>171450</xdr:rowOff>
                  </from>
                  <to>
                    <xdr:col>1</xdr:col>
                    <xdr:colOff>1895475</xdr:colOff>
                    <xdr:row>61</xdr:row>
                    <xdr:rowOff>180975</xdr:rowOff>
                  </to>
                </anchor>
              </controlPr>
            </control>
          </mc:Choice>
        </mc:AlternateContent>
        <mc:AlternateContent xmlns:mc="http://schemas.openxmlformats.org/markup-compatibility/2006">
          <mc:Choice Requires="x14">
            <control shapeId="8271" r:id="rId63" name="Check Box 79">
              <controlPr defaultSize="0" autoFill="0" autoLine="0" autoPict="0">
                <anchor moveWithCells="1">
                  <from>
                    <xdr:col>2</xdr:col>
                    <xdr:colOff>171450</xdr:colOff>
                    <xdr:row>131</xdr:row>
                    <xdr:rowOff>0</xdr:rowOff>
                  </from>
                  <to>
                    <xdr:col>2</xdr:col>
                    <xdr:colOff>1704975</xdr:colOff>
                    <xdr:row>132</xdr:row>
                    <xdr:rowOff>9525</xdr:rowOff>
                  </to>
                </anchor>
              </controlPr>
            </control>
          </mc:Choice>
        </mc:AlternateContent>
        <mc:AlternateContent xmlns:mc="http://schemas.openxmlformats.org/markup-compatibility/2006">
          <mc:Choice Requires="x14">
            <control shapeId="8272" r:id="rId64" name="Check Box 80">
              <controlPr defaultSize="0" autoFill="0" autoLine="0" autoPict="0">
                <anchor moveWithCells="1">
                  <from>
                    <xdr:col>2</xdr:col>
                    <xdr:colOff>171450</xdr:colOff>
                    <xdr:row>132</xdr:row>
                    <xdr:rowOff>9525</xdr:rowOff>
                  </from>
                  <to>
                    <xdr:col>2</xdr:col>
                    <xdr:colOff>1704975</xdr:colOff>
                    <xdr:row>133</xdr:row>
                    <xdr:rowOff>9525</xdr:rowOff>
                  </to>
                </anchor>
              </controlPr>
            </control>
          </mc:Choice>
        </mc:AlternateContent>
        <mc:AlternateContent xmlns:mc="http://schemas.openxmlformats.org/markup-compatibility/2006">
          <mc:Choice Requires="x14">
            <control shapeId="8274" r:id="rId65" name="Check Box 82">
              <controlPr defaultSize="0" autoFill="0" autoLine="0" autoPict="0">
                <anchor moveWithCells="1">
                  <from>
                    <xdr:col>2</xdr:col>
                    <xdr:colOff>171450</xdr:colOff>
                    <xdr:row>134</xdr:row>
                    <xdr:rowOff>9525</xdr:rowOff>
                  </from>
                  <to>
                    <xdr:col>2</xdr:col>
                    <xdr:colOff>1704975</xdr:colOff>
                    <xdr:row>135</xdr:row>
                    <xdr:rowOff>0</xdr:rowOff>
                  </to>
                </anchor>
              </controlPr>
            </control>
          </mc:Choice>
        </mc:AlternateContent>
        <mc:AlternateContent xmlns:mc="http://schemas.openxmlformats.org/markup-compatibility/2006">
          <mc:Choice Requires="x14">
            <control shapeId="8275" r:id="rId66" name="Check Box 83">
              <controlPr defaultSize="0" autoFill="0" autoLine="0" autoPict="0">
                <anchor moveWithCells="1">
                  <from>
                    <xdr:col>2</xdr:col>
                    <xdr:colOff>171450</xdr:colOff>
                    <xdr:row>135</xdr:row>
                    <xdr:rowOff>9525</xdr:rowOff>
                  </from>
                  <to>
                    <xdr:col>2</xdr:col>
                    <xdr:colOff>1704975</xdr:colOff>
                    <xdr:row>136</xdr:row>
                    <xdr:rowOff>0</xdr:rowOff>
                  </to>
                </anchor>
              </controlPr>
            </control>
          </mc:Choice>
        </mc:AlternateContent>
        <mc:AlternateContent xmlns:mc="http://schemas.openxmlformats.org/markup-compatibility/2006">
          <mc:Choice Requires="x14">
            <control shapeId="8276" r:id="rId67" name="Check Box 84">
              <controlPr defaultSize="0" autoFill="0" autoLine="0" autoPict="0">
                <anchor moveWithCells="1">
                  <from>
                    <xdr:col>2</xdr:col>
                    <xdr:colOff>171450</xdr:colOff>
                    <xdr:row>136</xdr:row>
                    <xdr:rowOff>9525</xdr:rowOff>
                  </from>
                  <to>
                    <xdr:col>2</xdr:col>
                    <xdr:colOff>1704975</xdr:colOff>
                    <xdr:row>137</xdr:row>
                    <xdr:rowOff>0</xdr:rowOff>
                  </to>
                </anchor>
              </controlPr>
            </control>
          </mc:Choice>
        </mc:AlternateContent>
        <mc:AlternateContent xmlns:mc="http://schemas.openxmlformats.org/markup-compatibility/2006">
          <mc:Choice Requires="x14">
            <control shapeId="8277" r:id="rId68" name="Check Box 85">
              <controlPr defaultSize="0" autoFill="0" autoLine="0" autoPict="0">
                <anchor moveWithCells="1">
                  <from>
                    <xdr:col>2</xdr:col>
                    <xdr:colOff>171450</xdr:colOff>
                    <xdr:row>133</xdr:row>
                    <xdr:rowOff>9525</xdr:rowOff>
                  </from>
                  <to>
                    <xdr:col>2</xdr:col>
                    <xdr:colOff>1704975</xdr:colOff>
                    <xdr:row>134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W108"/>
  <sheetViews>
    <sheetView view="pageBreakPreview" zoomScale="60" zoomScaleNormal="100" workbookViewId="0"/>
  </sheetViews>
  <sheetFormatPr baseColWidth="10" defaultRowHeight="15" x14ac:dyDescent="0.25"/>
  <cols>
    <col min="1" max="1" width="5.85546875" style="11" customWidth="1"/>
    <col min="7" max="7" width="6.140625" customWidth="1"/>
    <col min="8" max="8" width="7.42578125" customWidth="1"/>
    <col min="9" max="9" width="7.7109375" customWidth="1"/>
    <col min="10" max="10" width="0" hidden="1" customWidth="1"/>
    <col min="11" max="15" width="10.85546875" hidden="1" customWidth="1"/>
    <col min="16" max="22" width="0" hidden="1" customWidth="1"/>
    <col min="23" max="23" width="8.140625" hidden="1" customWidth="1"/>
  </cols>
  <sheetData>
    <row r="1" spans="1:23" x14ac:dyDescent="0.25">
      <c r="B1" t="s">
        <v>52</v>
      </c>
      <c r="P1" s="110" t="s">
        <v>340</v>
      </c>
      <c r="Q1" s="110"/>
      <c r="R1" s="110"/>
      <c r="S1" s="110"/>
      <c r="T1" s="110"/>
      <c r="U1" s="110"/>
      <c r="V1" s="110"/>
      <c r="W1" s="110"/>
    </row>
    <row r="2" spans="1:23" ht="14.45" x14ac:dyDescent="0.35">
      <c r="H2" t="s">
        <v>24</v>
      </c>
    </row>
    <row r="3" spans="1:23" ht="15.75" thickBot="1" x14ac:dyDescent="0.3">
      <c r="A3" s="13" t="s">
        <v>53</v>
      </c>
      <c r="B3" s="14" t="s">
        <v>54</v>
      </c>
      <c r="C3" s="14"/>
      <c r="D3" s="14"/>
      <c r="E3" s="14"/>
      <c r="F3" s="14"/>
      <c r="G3" s="14"/>
      <c r="H3" s="14">
        <f ca="1">H6+H91</f>
        <v>0</v>
      </c>
      <c r="I3" s="14" t="s">
        <v>19</v>
      </c>
      <c r="P3" s="13" t="s">
        <v>53</v>
      </c>
      <c r="Q3" s="14" t="s">
        <v>54</v>
      </c>
      <c r="R3" s="14"/>
      <c r="S3" s="14"/>
      <c r="T3" s="14"/>
      <c r="U3" s="14"/>
      <c r="V3" s="14"/>
      <c r="W3" s="14" t="s">
        <v>19</v>
      </c>
    </row>
    <row r="4" spans="1:23" ht="14.45" x14ac:dyDescent="0.35">
      <c r="P4" s="11"/>
    </row>
    <row r="5" spans="1:23" thickBot="1" x14ac:dyDescent="0.4">
      <c r="P5" s="11"/>
    </row>
    <row r="6" spans="1:23" ht="15.75" thickBot="1" x14ac:dyDescent="0.3">
      <c r="A6" s="11" t="s">
        <v>246</v>
      </c>
      <c r="B6" t="s">
        <v>247</v>
      </c>
      <c r="H6">
        <f>H9+H25+H43+H59+H75</f>
        <v>0</v>
      </c>
      <c r="I6" s="14" t="s">
        <v>80</v>
      </c>
      <c r="P6" s="11" t="s">
        <v>246</v>
      </c>
      <c r="Q6" t="s">
        <v>247</v>
      </c>
      <c r="R6" s="23"/>
      <c r="S6" s="23"/>
      <c r="T6" s="23"/>
      <c r="U6" s="23"/>
      <c r="V6" s="21"/>
      <c r="W6" s="1" t="s">
        <v>80</v>
      </c>
    </row>
    <row r="7" spans="1:23" thickBot="1" x14ac:dyDescent="0.4"/>
    <row r="8" spans="1:23" thickBot="1" x14ac:dyDescent="0.4">
      <c r="P8" s="62" t="s">
        <v>248</v>
      </c>
      <c r="Q8" s="1" t="s">
        <v>284</v>
      </c>
      <c r="V8" s="21"/>
      <c r="W8" s="1" t="s">
        <v>79</v>
      </c>
    </row>
    <row r="9" spans="1:23" ht="14.45" x14ac:dyDescent="0.35">
      <c r="A9" s="48" t="s">
        <v>248</v>
      </c>
      <c r="B9" s="41" t="s">
        <v>284</v>
      </c>
      <c r="C9" s="41"/>
      <c r="D9" s="41"/>
      <c r="E9" s="41"/>
      <c r="F9" s="41"/>
      <c r="G9" s="41"/>
      <c r="H9" s="41">
        <f>IF(AND(K12=TRUE,K16=TRUE,D18&lt;&gt;0,B21&lt;&gt;0),1,)</f>
        <v>0</v>
      </c>
      <c r="I9" s="41" t="s">
        <v>79</v>
      </c>
    </row>
    <row r="10" spans="1:23" x14ac:dyDescent="0.25">
      <c r="P10" t="s">
        <v>342</v>
      </c>
      <c r="Q10" s="1"/>
      <c r="R10" s="143"/>
      <c r="S10" s="144"/>
      <c r="T10" s="144"/>
      <c r="U10" s="145"/>
    </row>
    <row r="11" spans="1:23" ht="15.75" thickBot="1" x14ac:dyDescent="0.3">
      <c r="P11" s="1" t="s">
        <v>341</v>
      </c>
      <c r="Q11" s="1"/>
      <c r="R11" s="146"/>
      <c r="S11" s="105"/>
      <c r="T11" s="105"/>
      <c r="U11" s="147"/>
    </row>
    <row r="12" spans="1:23" ht="15.75" thickBot="1" x14ac:dyDescent="0.3">
      <c r="K12" s="36" t="b">
        <v>0</v>
      </c>
      <c r="M12" s="36"/>
      <c r="P12" s="21"/>
      <c r="Q12" s="1"/>
      <c r="R12" s="146"/>
      <c r="S12" s="105"/>
      <c r="T12" s="105"/>
      <c r="U12" s="147"/>
    </row>
    <row r="13" spans="1:23" x14ac:dyDescent="0.25">
      <c r="P13" s="1"/>
      <c r="Q13" s="1"/>
      <c r="R13" s="148"/>
      <c r="S13" s="149"/>
      <c r="T13" s="149"/>
      <c r="U13" s="150"/>
    </row>
    <row r="14" spans="1:23" thickBot="1" x14ac:dyDescent="0.4"/>
    <row r="15" spans="1:23" thickBot="1" x14ac:dyDescent="0.4">
      <c r="P15" s="62" t="s">
        <v>291</v>
      </c>
      <c r="Q15" s="1" t="s">
        <v>60</v>
      </c>
      <c r="R15" s="1"/>
      <c r="S15" s="1"/>
      <c r="T15" s="1"/>
      <c r="U15" s="1"/>
      <c r="V15" s="21"/>
      <c r="W15" s="1" t="s">
        <v>79</v>
      </c>
    </row>
    <row r="16" spans="1:23" ht="14.45" x14ac:dyDescent="0.35">
      <c r="K16" s="36" t="b">
        <v>0</v>
      </c>
    </row>
    <row r="17" spans="1:23" ht="15.75" thickBot="1" x14ac:dyDescent="0.3">
      <c r="P17" t="s">
        <v>342</v>
      </c>
      <c r="Q17" s="1"/>
      <c r="R17" s="143"/>
      <c r="S17" s="144"/>
      <c r="T17" s="144"/>
      <c r="U17" s="145"/>
      <c r="V17" s="1"/>
      <c r="W17" s="1"/>
    </row>
    <row r="18" spans="1:23" ht="15.75" thickBot="1" x14ac:dyDescent="0.3">
      <c r="B18" t="s">
        <v>57</v>
      </c>
      <c r="D18" s="70"/>
      <c r="P18" s="1" t="s">
        <v>341</v>
      </c>
      <c r="Q18" s="1"/>
      <c r="R18" s="146"/>
      <c r="S18" s="105"/>
      <c r="T18" s="105"/>
      <c r="U18" s="147"/>
    </row>
    <row r="19" spans="1:23" ht="15.75" thickBot="1" x14ac:dyDescent="0.3">
      <c r="P19" s="21"/>
      <c r="Q19" s="1"/>
      <c r="R19" s="146"/>
      <c r="S19" s="105"/>
      <c r="T19" s="105"/>
      <c r="U19" s="147"/>
    </row>
    <row r="20" spans="1:23" ht="15.75" thickBot="1" x14ac:dyDescent="0.3">
      <c r="B20" t="s">
        <v>312</v>
      </c>
      <c r="P20" s="1"/>
      <c r="Q20" s="1"/>
      <c r="R20" s="148"/>
      <c r="S20" s="149"/>
      <c r="T20" s="149"/>
      <c r="U20" s="150"/>
    </row>
    <row r="21" spans="1:23" ht="15.75" thickBot="1" x14ac:dyDescent="0.3">
      <c r="B21" s="151"/>
      <c r="C21" s="152"/>
      <c r="D21" s="152"/>
      <c r="E21" s="153"/>
    </row>
    <row r="22" spans="1:23" ht="15.75" thickBot="1" x14ac:dyDescent="0.3">
      <c r="B22" s="156"/>
      <c r="C22" s="157"/>
      <c r="D22" s="157"/>
      <c r="E22" s="158"/>
      <c r="P22" s="62" t="s">
        <v>299</v>
      </c>
      <c r="Q22" s="1" t="s">
        <v>298</v>
      </c>
      <c r="V22" s="21"/>
      <c r="W22" t="s">
        <v>79</v>
      </c>
    </row>
    <row r="24" spans="1:23" x14ac:dyDescent="0.25">
      <c r="P24" t="s">
        <v>342</v>
      </c>
      <c r="Q24" s="1"/>
      <c r="R24" s="143"/>
      <c r="S24" s="144"/>
      <c r="T24" s="144"/>
      <c r="U24" s="145"/>
    </row>
    <row r="25" spans="1:23" ht="15.75" thickBot="1" x14ac:dyDescent="0.3">
      <c r="A25" s="48" t="s">
        <v>291</v>
      </c>
      <c r="B25" s="41" t="s">
        <v>60</v>
      </c>
      <c r="C25" s="41"/>
      <c r="D25" s="41"/>
      <c r="E25" s="41"/>
      <c r="F25" s="41"/>
      <c r="G25" s="41"/>
      <c r="H25" s="41">
        <f>IF(AND(O27=1,O29=1,O31=1,OR(O33=1,O35=1)),1,IF(AND(O27=1,O29=1,O31=0.5,OR(O33=1,O35=1)),0.5,))</f>
        <v>0</v>
      </c>
      <c r="I25" s="41" t="s">
        <v>79</v>
      </c>
      <c r="P25" s="1" t="s">
        <v>341</v>
      </c>
      <c r="Q25" s="1"/>
      <c r="R25" s="146"/>
      <c r="S25" s="105"/>
      <c r="T25" s="105"/>
      <c r="U25" s="147"/>
    </row>
    <row r="26" spans="1:23" ht="15.75" thickBot="1" x14ac:dyDescent="0.3">
      <c r="P26" s="21"/>
      <c r="Q26" s="1"/>
      <c r="R26" s="146"/>
      <c r="S26" s="105"/>
      <c r="T26" s="105"/>
      <c r="U26" s="147"/>
    </row>
    <row r="27" spans="1:23" x14ac:dyDescent="0.25">
      <c r="K27" s="36" t="b">
        <v>0</v>
      </c>
      <c r="M27" t="s">
        <v>317</v>
      </c>
      <c r="O27">
        <f>IF(K27=TRUE,1,)</f>
        <v>0</v>
      </c>
      <c r="P27" s="1"/>
      <c r="Q27" s="1"/>
      <c r="R27" s="148"/>
      <c r="S27" s="149"/>
      <c r="T27" s="149"/>
      <c r="U27" s="150"/>
    </row>
    <row r="28" spans="1:23" thickBot="1" x14ac:dyDescent="0.4"/>
    <row r="29" spans="1:23" ht="15.75" thickBot="1" x14ac:dyDescent="0.3">
      <c r="B29" t="s">
        <v>292</v>
      </c>
      <c r="E29" s="70"/>
      <c r="F29" t="s">
        <v>331</v>
      </c>
      <c r="M29" t="s">
        <v>294</v>
      </c>
      <c r="O29">
        <f>IF(E29&gt;0,1,)</f>
        <v>0</v>
      </c>
      <c r="P29" s="62" t="s">
        <v>300</v>
      </c>
      <c r="Q29" s="1" t="s">
        <v>301</v>
      </c>
      <c r="V29" s="21"/>
      <c r="W29" s="1" t="s">
        <v>79</v>
      </c>
    </row>
    <row r="30" spans="1:23" thickBot="1" x14ac:dyDescent="0.4"/>
    <row r="31" spans="1:23" ht="15.75" thickBot="1" x14ac:dyDescent="0.3">
      <c r="B31" t="s">
        <v>293</v>
      </c>
      <c r="E31" s="70"/>
      <c r="F31" t="s">
        <v>331</v>
      </c>
      <c r="M31" t="s">
        <v>295</v>
      </c>
      <c r="O31">
        <f>IF(E31&gt;=E29,1,IF(E31&gt;0,0.5,))</f>
        <v>1</v>
      </c>
      <c r="P31" t="s">
        <v>342</v>
      </c>
      <c r="Q31" s="1"/>
      <c r="R31" s="143"/>
      <c r="S31" s="144"/>
      <c r="T31" s="144"/>
      <c r="U31" s="145"/>
    </row>
    <row r="32" spans="1:23" ht="15.75" thickBot="1" x14ac:dyDescent="0.3">
      <c r="P32" s="1" t="s">
        <v>341</v>
      </c>
      <c r="Q32" s="1"/>
      <c r="R32" s="146"/>
      <c r="S32" s="105"/>
      <c r="T32" s="105"/>
      <c r="U32" s="147"/>
    </row>
    <row r="33" spans="1:23" ht="15.75" thickBot="1" x14ac:dyDescent="0.3">
      <c r="K33" s="36" t="b">
        <v>0</v>
      </c>
      <c r="M33" t="s">
        <v>296</v>
      </c>
      <c r="O33">
        <f>IF(K33=TRUE,1,)</f>
        <v>0</v>
      </c>
      <c r="P33" s="21"/>
      <c r="Q33" s="1"/>
      <c r="R33" s="146"/>
      <c r="S33" s="105"/>
      <c r="T33" s="105"/>
      <c r="U33" s="147"/>
    </row>
    <row r="34" spans="1:23" x14ac:dyDescent="0.25">
      <c r="P34" s="1"/>
      <c r="Q34" s="1"/>
      <c r="R34" s="148"/>
      <c r="S34" s="149"/>
      <c r="T34" s="149"/>
      <c r="U34" s="150"/>
    </row>
    <row r="35" spans="1:23" thickBot="1" x14ac:dyDescent="0.4">
      <c r="K35" s="36" t="b">
        <v>0</v>
      </c>
      <c r="M35" t="s">
        <v>296</v>
      </c>
      <c r="O35">
        <f>IF(K35=TRUE,1,)</f>
        <v>0</v>
      </c>
    </row>
    <row r="36" spans="1:23" thickBot="1" x14ac:dyDescent="0.4">
      <c r="P36" s="62" t="s">
        <v>302</v>
      </c>
      <c r="Q36" s="1" t="s">
        <v>303</v>
      </c>
      <c r="V36" s="21"/>
      <c r="W36" t="s">
        <v>79</v>
      </c>
    </row>
    <row r="37" spans="1:23" ht="14.45" x14ac:dyDescent="0.35">
      <c r="K37" s="36" t="b">
        <v>0</v>
      </c>
      <c r="M37" t="s">
        <v>318</v>
      </c>
      <c r="O37">
        <f>IF(K37=TRUE,1,)</f>
        <v>0</v>
      </c>
    </row>
    <row r="38" spans="1:23" x14ac:dyDescent="0.25">
      <c r="P38" t="s">
        <v>342</v>
      </c>
      <c r="Q38" s="1"/>
      <c r="R38" s="143"/>
      <c r="S38" s="144"/>
      <c r="T38" s="144"/>
      <c r="U38" s="145"/>
    </row>
    <row r="39" spans="1:23" ht="15.75" thickBot="1" x14ac:dyDescent="0.3">
      <c r="B39" t="s">
        <v>313</v>
      </c>
      <c r="P39" s="1" t="s">
        <v>341</v>
      </c>
      <c r="Q39" s="1"/>
      <c r="R39" s="146"/>
      <c r="S39" s="105"/>
      <c r="T39" s="105"/>
      <c r="U39" s="147"/>
    </row>
    <row r="40" spans="1:23" ht="15.75" thickBot="1" x14ac:dyDescent="0.3">
      <c r="B40" s="151"/>
      <c r="C40" s="152"/>
      <c r="D40" s="152"/>
      <c r="E40" s="153"/>
      <c r="P40" s="21"/>
      <c r="Q40" s="1"/>
      <c r="R40" s="146"/>
      <c r="S40" s="105"/>
      <c r="T40" s="105"/>
      <c r="U40" s="147"/>
    </row>
    <row r="41" spans="1:23" ht="15.75" thickBot="1" x14ac:dyDescent="0.3">
      <c r="B41" s="156"/>
      <c r="C41" s="157"/>
      <c r="D41" s="157"/>
      <c r="E41" s="158"/>
      <c r="P41" s="1"/>
      <c r="Q41" s="1"/>
      <c r="R41" s="148"/>
      <c r="S41" s="149"/>
      <c r="T41" s="149"/>
      <c r="U41" s="150"/>
    </row>
    <row r="43" spans="1:23" x14ac:dyDescent="0.25">
      <c r="A43" s="48" t="s">
        <v>299</v>
      </c>
      <c r="B43" s="41" t="s">
        <v>298</v>
      </c>
      <c r="C43" s="41"/>
      <c r="D43" s="41"/>
      <c r="E43" s="41"/>
      <c r="F43" s="41"/>
      <c r="G43" s="41"/>
      <c r="H43" s="41">
        <f>IF(AND(K45=TRUE,K51=TRUE,E49&gt;0,E47&lt;&gt;0,E49&gt;=E47),1,IF(AND(K45=TRUE,K51=TRUE,E49&gt;0,E49&lt;E47),0.5,0))</f>
        <v>0</v>
      </c>
      <c r="I43" s="41" t="s">
        <v>79</v>
      </c>
      <c r="M43" s="24"/>
    </row>
    <row r="45" spans="1:23" ht="14.45" x14ac:dyDescent="0.35">
      <c r="K45" s="36" t="b">
        <v>0</v>
      </c>
      <c r="M45" t="s">
        <v>317</v>
      </c>
    </row>
    <row r="46" spans="1:23" thickBot="1" x14ac:dyDescent="0.4"/>
    <row r="47" spans="1:23" thickBot="1" x14ac:dyDescent="0.4">
      <c r="B47" t="s">
        <v>292</v>
      </c>
      <c r="E47" s="70"/>
      <c r="M47" t="s">
        <v>294</v>
      </c>
      <c r="P47" s="110" t="s">
        <v>340</v>
      </c>
      <c r="Q47" s="110"/>
      <c r="R47" s="110"/>
      <c r="S47" s="110"/>
      <c r="T47" s="110"/>
      <c r="U47" s="110"/>
      <c r="V47" s="110"/>
      <c r="W47" s="110"/>
    </row>
    <row r="48" spans="1:23" thickBot="1" x14ac:dyDescent="0.4"/>
    <row r="49" spans="1:23" ht="15.75" thickBot="1" x14ac:dyDescent="0.3">
      <c r="B49" t="s">
        <v>293</v>
      </c>
      <c r="E49" s="70"/>
      <c r="M49" t="s">
        <v>295</v>
      </c>
    </row>
    <row r="50" spans="1:23" ht="14.45" x14ac:dyDescent="0.35">
      <c r="P50" s="110" t="s">
        <v>340</v>
      </c>
      <c r="Q50" s="110"/>
      <c r="R50" s="110"/>
      <c r="S50" s="110"/>
      <c r="T50" s="110"/>
      <c r="U50" s="110"/>
      <c r="V50" s="110"/>
      <c r="W50" s="110"/>
    </row>
    <row r="51" spans="1:23" thickBot="1" x14ac:dyDescent="0.4">
      <c r="K51" s="36" t="b">
        <v>0</v>
      </c>
      <c r="M51" t="s">
        <v>317</v>
      </c>
    </row>
    <row r="52" spans="1:23" thickBot="1" x14ac:dyDescent="0.4">
      <c r="P52" s="11" t="s">
        <v>306</v>
      </c>
      <c r="Q52" t="s">
        <v>307</v>
      </c>
      <c r="V52" s="21"/>
      <c r="W52" t="s">
        <v>80</v>
      </c>
    </row>
    <row r="53" spans="1:23" thickBot="1" x14ac:dyDescent="0.4"/>
    <row r="54" spans="1:23" thickBot="1" x14ac:dyDescent="0.4">
      <c r="B54" t="s">
        <v>314</v>
      </c>
      <c r="P54" s="11" t="s">
        <v>308</v>
      </c>
      <c r="Q54" t="s">
        <v>309</v>
      </c>
      <c r="V54" s="21"/>
      <c r="W54" t="s">
        <v>23</v>
      </c>
    </row>
    <row r="55" spans="1:23" x14ac:dyDescent="0.25">
      <c r="B55" s="151"/>
      <c r="C55" s="152"/>
      <c r="D55" s="152"/>
      <c r="E55" s="153"/>
    </row>
    <row r="56" spans="1:23" ht="15.75" thickBot="1" x14ac:dyDescent="0.3">
      <c r="B56" s="156"/>
      <c r="C56" s="157"/>
      <c r="D56" s="157"/>
      <c r="E56" s="158"/>
      <c r="P56" t="s">
        <v>342</v>
      </c>
      <c r="Q56" s="1"/>
      <c r="R56" s="143"/>
      <c r="S56" s="144"/>
      <c r="T56" s="144"/>
      <c r="U56" s="145"/>
    </row>
    <row r="57" spans="1:23" ht="15.75" thickBot="1" x14ac:dyDescent="0.3">
      <c r="P57" s="1" t="s">
        <v>341</v>
      </c>
      <c r="Q57" s="1"/>
      <c r="R57" s="146"/>
      <c r="S57" s="105"/>
      <c r="T57" s="105"/>
      <c r="U57" s="147"/>
    </row>
    <row r="58" spans="1:23" ht="15.75" thickBot="1" x14ac:dyDescent="0.3">
      <c r="P58" s="21"/>
      <c r="Q58" s="1"/>
      <c r="R58" s="146"/>
      <c r="S58" s="105"/>
      <c r="T58" s="105"/>
      <c r="U58" s="147"/>
    </row>
    <row r="59" spans="1:23" x14ac:dyDescent="0.25">
      <c r="A59" s="48" t="s">
        <v>300</v>
      </c>
      <c r="B59" s="41" t="s">
        <v>301</v>
      </c>
      <c r="C59" s="41"/>
      <c r="D59" s="41"/>
      <c r="E59" s="41"/>
      <c r="F59" s="41"/>
      <c r="G59" s="41"/>
      <c r="H59" s="41">
        <f>IF(AND(O61=1,O63=1,O65=1),1,IF(AND(O61=1,O63=1,O65=0.5),0.5,))</f>
        <v>0</v>
      </c>
      <c r="I59" s="41" t="s">
        <v>79</v>
      </c>
      <c r="P59" s="1"/>
      <c r="Q59" s="1"/>
      <c r="R59" s="148"/>
      <c r="S59" s="149"/>
      <c r="T59" s="149"/>
      <c r="U59" s="150"/>
    </row>
    <row r="61" spans="1:23" thickBot="1" x14ac:dyDescent="0.4">
      <c r="K61" s="36" t="b">
        <v>0</v>
      </c>
      <c r="M61" t="s">
        <v>317</v>
      </c>
      <c r="O61">
        <f>IF(K61=TRUE,1,)</f>
        <v>0</v>
      </c>
    </row>
    <row r="62" spans="1:23" ht="15.75" thickBot="1" x14ac:dyDescent="0.3">
      <c r="P62" s="11" t="s">
        <v>310</v>
      </c>
      <c r="Q62" t="s">
        <v>311</v>
      </c>
      <c r="V62" s="21"/>
      <c r="W62" t="s">
        <v>28</v>
      </c>
    </row>
    <row r="63" spans="1:23" ht="15.75" thickBot="1" x14ac:dyDescent="0.3">
      <c r="B63" t="s">
        <v>292</v>
      </c>
      <c r="E63" s="70"/>
      <c r="F63" t="s">
        <v>331</v>
      </c>
      <c r="M63" t="s">
        <v>294</v>
      </c>
      <c r="O63">
        <f>IF(E63&gt;0,1,)</f>
        <v>0</v>
      </c>
    </row>
    <row r="64" spans="1:23" ht="15.75" thickBot="1" x14ac:dyDescent="0.3">
      <c r="P64" t="s">
        <v>342</v>
      </c>
      <c r="Q64" s="1"/>
      <c r="R64" s="143"/>
      <c r="S64" s="144"/>
      <c r="T64" s="144"/>
      <c r="U64" s="145"/>
    </row>
    <row r="65" spans="1:23" ht="15.75" thickBot="1" x14ac:dyDescent="0.3">
      <c r="B65" t="s">
        <v>293</v>
      </c>
      <c r="E65" s="70"/>
      <c r="F65" t="s">
        <v>331</v>
      </c>
      <c r="M65" t="s">
        <v>295</v>
      </c>
      <c r="N65" t="s">
        <v>335</v>
      </c>
      <c r="O65">
        <f>IF(E65&gt;=E63,1,IF(E65&gt;0,0.5,))</f>
        <v>1</v>
      </c>
      <c r="P65" s="1" t="s">
        <v>341</v>
      </c>
      <c r="Q65" s="1"/>
      <c r="R65" s="146"/>
      <c r="S65" s="105"/>
      <c r="T65" s="105"/>
      <c r="U65" s="147"/>
    </row>
    <row r="66" spans="1:23" ht="15.75" thickBot="1" x14ac:dyDescent="0.3">
      <c r="M66" t="s">
        <v>333</v>
      </c>
      <c r="N66" t="s">
        <v>334</v>
      </c>
      <c r="P66" s="21"/>
      <c r="Q66" s="1"/>
      <c r="R66" s="146"/>
      <c r="S66" s="105"/>
      <c r="T66" s="105"/>
      <c r="U66" s="147"/>
    </row>
    <row r="67" spans="1:23" x14ac:dyDescent="0.25">
      <c r="P67" s="1"/>
      <c r="Q67" s="1"/>
      <c r="R67" s="148"/>
      <c r="S67" s="149"/>
      <c r="T67" s="149"/>
      <c r="U67" s="150"/>
    </row>
    <row r="70" spans="1:23" ht="15.75" thickBot="1" x14ac:dyDescent="0.3">
      <c r="B70" t="s">
        <v>315</v>
      </c>
    </row>
    <row r="71" spans="1:23" x14ac:dyDescent="0.25">
      <c r="B71" s="151"/>
      <c r="C71" s="152"/>
      <c r="D71" s="152"/>
      <c r="E71" s="153"/>
      <c r="P71" s="110" t="s">
        <v>340</v>
      </c>
      <c r="Q71" s="110"/>
      <c r="R71" s="110"/>
      <c r="S71" s="110"/>
      <c r="T71" s="110"/>
      <c r="U71" s="110"/>
      <c r="V71" s="110"/>
      <c r="W71" s="110"/>
    </row>
    <row r="72" spans="1:23" ht="15.75" thickBot="1" x14ac:dyDescent="0.3">
      <c r="B72" s="156"/>
      <c r="C72" s="157"/>
      <c r="D72" s="157"/>
      <c r="E72" s="158"/>
    </row>
    <row r="75" spans="1:23" x14ac:dyDescent="0.25">
      <c r="A75" s="48" t="s">
        <v>302</v>
      </c>
      <c r="B75" s="41" t="s">
        <v>303</v>
      </c>
      <c r="C75" s="41"/>
      <c r="D75" s="41"/>
      <c r="E75" s="41"/>
      <c r="F75" s="41"/>
      <c r="G75" s="41"/>
      <c r="H75" s="41">
        <f>IF(AND(K77=TRUE,K83=TRUE,E81&gt;0,E79&lt;&gt;0,E81&gt;=E79),1,IF(AND(K77=TRUE,K83=TRUE,E81&gt;0,E81&lt;E79),0.5,0))</f>
        <v>0</v>
      </c>
      <c r="I75" s="41" t="s">
        <v>79</v>
      </c>
    </row>
    <row r="77" spans="1:23" x14ac:dyDescent="0.25">
      <c r="K77" s="36" t="b">
        <v>0</v>
      </c>
      <c r="M77" t="s">
        <v>297</v>
      </c>
    </row>
    <row r="78" spans="1:23" ht="15.75" thickBot="1" x14ac:dyDescent="0.3"/>
    <row r="79" spans="1:23" ht="15.75" thickBot="1" x14ac:dyDescent="0.3">
      <c r="B79" t="s">
        <v>304</v>
      </c>
      <c r="E79" s="70"/>
      <c r="M79" t="s">
        <v>294</v>
      </c>
    </row>
    <row r="80" spans="1:23" ht="15.75" thickBot="1" x14ac:dyDescent="0.3"/>
    <row r="81" spans="1:13" ht="15.75" thickBot="1" x14ac:dyDescent="0.3">
      <c r="B81" t="s">
        <v>305</v>
      </c>
      <c r="E81" s="70"/>
      <c r="M81" t="s">
        <v>295</v>
      </c>
    </row>
    <row r="83" spans="1:13" x14ac:dyDescent="0.25">
      <c r="K83" s="36" t="b">
        <v>0</v>
      </c>
      <c r="M83" t="s">
        <v>296</v>
      </c>
    </row>
    <row r="86" spans="1:13" ht="15.75" thickBot="1" x14ac:dyDescent="0.3">
      <c r="B86" t="s">
        <v>316</v>
      </c>
    </row>
    <row r="87" spans="1:13" x14ac:dyDescent="0.25">
      <c r="B87" s="151"/>
      <c r="C87" s="152"/>
      <c r="D87" s="152"/>
      <c r="E87" s="153"/>
    </row>
    <row r="88" spans="1:13" ht="15.75" thickBot="1" x14ac:dyDescent="0.3">
      <c r="B88" s="156"/>
      <c r="C88" s="157"/>
      <c r="D88" s="157"/>
      <c r="E88" s="158"/>
    </row>
    <row r="91" spans="1:13" x14ac:dyDescent="0.25">
      <c r="A91" s="11" t="s">
        <v>306</v>
      </c>
      <c r="B91" t="s">
        <v>307</v>
      </c>
      <c r="H91">
        <f ca="1">H93+H103</f>
        <v>0</v>
      </c>
      <c r="I91" t="s">
        <v>80</v>
      </c>
    </row>
    <row r="93" spans="1:13" x14ac:dyDescent="0.25">
      <c r="A93" s="11" t="s">
        <v>308</v>
      </c>
      <c r="B93" t="s">
        <v>309</v>
      </c>
      <c r="H93">
        <f>IF(AND(K95=TRUE,D97&lt;&gt;0,B100&lt;&gt;0),2,)</f>
        <v>0</v>
      </c>
      <c r="I93" t="s">
        <v>23</v>
      </c>
    </row>
    <row r="95" spans="1:13" x14ac:dyDescent="0.25">
      <c r="K95" s="36" t="b">
        <v>0</v>
      </c>
    </row>
    <row r="96" spans="1:13" ht="15.75" thickBot="1" x14ac:dyDescent="0.3"/>
    <row r="97" spans="1:11" ht="15.75" thickBot="1" x14ac:dyDescent="0.3">
      <c r="B97" t="s">
        <v>57</v>
      </c>
      <c r="D97" s="70"/>
    </row>
    <row r="99" spans="1:11" ht="15.75" thickBot="1" x14ac:dyDescent="0.3">
      <c r="B99" t="s">
        <v>332</v>
      </c>
    </row>
    <row r="100" spans="1:11" x14ac:dyDescent="0.25">
      <c r="B100" s="151"/>
      <c r="C100" s="152"/>
      <c r="D100" s="152"/>
      <c r="E100" s="153"/>
    </row>
    <row r="101" spans="1:11" ht="15.75" thickBot="1" x14ac:dyDescent="0.3">
      <c r="B101" s="156"/>
      <c r="C101" s="157"/>
      <c r="D101" s="157"/>
      <c r="E101" s="158"/>
    </row>
    <row r="103" spans="1:11" x14ac:dyDescent="0.25">
      <c r="A103" s="11" t="s">
        <v>310</v>
      </c>
      <c r="B103" t="s">
        <v>311</v>
      </c>
      <c r="H103">
        <f ca="1">IF(OR(AND(K108=2019,H93=2),AND(K105=TRUE,K107=K108)),3,0)</f>
        <v>0</v>
      </c>
      <c r="I103" t="s">
        <v>28</v>
      </c>
    </row>
    <row r="104" spans="1:11" ht="15.75" thickBot="1" x14ac:dyDescent="0.3"/>
    <row r="105" spans="1:11" ht="15.75" thickBot="1" x14ac:dyDescent="0.3">
      <c r="B105" t="s">
        <v>30</v>
      </c>
      <c r="D105" s="129"/>
      <c r="E105" s="132"/>
      <c r="F105" s="130"/>
      <c r="K105" s="36" t="b">
        <f>IF(D105&lt;&gt;0,TRUE,FALSE)</f>
        <v>0</v>
      </c>
    </row>
    <row r="106" spans="1:11" ht="15.75" thickBot="1" x14ac:dyDescent="0.3"/>
    <row r="107" spans="1:11" ht="15.75" thickBot="1" x14ac:dyDescent="0.3">
      <c r="B107" t="s">
        <v>20</v>
      </c>
      <c r="D107" s="71"/>
      <c r="K107">
        <f>YEAR(D107)</f>
        <v>1900</v>
      </c>
    </row>
    <row r="108" spans="1:11" x14ac:dyDescent="0.25">
      <c r="K108">
        <f ca="1">YEAR(NOW())</f>
        <v>2019</v>
      </c>
    </row>
  </sheetData>
  <sheetProtection algorithmName="SHA-512" hashValue="P42oAfIGrZ9XlgwOdsEvRBnUiLRXx05KO2pkVC0czLmXH0qJzx35mIxTwF9g4/72EWCIxoJSGQfxtHFGRy18ww==" saltValue="rJDH0tS7ELU359rpDiMJkg==" spinCount="100000" sheet="1" objects="1" scenarios="1"/>
  <mergeCells count="18">
    <mergeCell ref="R56:U59"/>
    <mergeCell ref="R64:U67"/>
    <mergeCell ref="P71:W71"/>
    <mergeCell ref="P47:W47"/>
    <mergeCell ref="R31:U34"/>
    <mergeCell ref="R38:U41"/>
    <mergeCell ref="P50:W50"/>
    <mergeCell ref="P1:W1"/>
    <mergeCell ref="R10:U13"/>
    <mergeCell ref="R17:U20"/>
    <mergeCell ref="R24:U27"/>
    <mergeCell ref="B21:E22"/>
    <mergeCell ref="D105:F105"/>
    <mergeCell ref="B40:E41"/>
    <mergeCell ref="B55:E56"/>
    <mergeCell ref="B71:E72"/>
    <mergeCell ref="B87:E88"/>
    <mergeCell ref="B100:E101"/>
  </mergeCells>
  <pageMargins left="0.25" right="0.25" top="0.75" bottom="0.75" header="0.3" footer="0.3"/>
  <pageSetup paperSize="9" orientation="portrait"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xdr:col>
                    <xdr:colOff>0</xdr:colOff>
                    <xdr:row>11</xdr:row>
                    <xdr:rowOff>9525</xdr:rowOff>
                  </from>
                  <to>
                    <xdr:col>8</xdr:col>
                    <xdr:colOff>171450</xdr:colOff>
                    <xdr:row>11</xdr:row>
                    <xdr:rowOff>190500</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1</xdr:col>
                    <xdr:colOff>9525</xdr:colOff>
                    <xdr:row>26</xdr:row>
                    <xdr:rowOff>0</xdr:rowOff>
                  </from>
                  <to>
                    <xdr:col>5</xdr:col>
                    <xdr:colOff>466725</xdr:colOff>
                    <xdr:row>27</xdr:row>
                    <xdr:rowOff>28575</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1</xdr:col>
                    <xdr:colOff>9525</xdr:colOff>
                    <xdr:row>32</xdr:row>
                    <xdr:rowOff>0</xdr:rowOff>
                  </from>
                  <to>
                    <xdr:col>3</xdr:col>
                    <xdr:colOff>695325</xdr:colOff>
                    <xdr:row>33</xdr:row>
                    <xdr:rowOff>19050</xdr:rowOff>
                  </to>
                </anchor>
              </controlPr>
            </control>
          </mc:Choice>
        </mc:AlternateContent>
        <mc:AlternateContent xmlns:mc="http://schemas.openxmlformats.org/markup-compatibility/2006">
          <mc:Choice Requires="x14">
            <control shapeId="32772" r:id="rId7" name="Check Box 4">
              <controlPr locked="0" defaultSize="0" autoFill="0" autoLine="0" autoPict="0">
                <anchor moveWithCells="1">
                  <from>
                    <xdr:col>1</xdr:col>
                    <xdr:colOff>0</xdr:colOff>
                    <xdr:row>34</xdr:row>
                    <xdr:rowOff>9525</xdr:rowOff>
                  </from>
                  <to>
                    <xdr:col>3</xdr:col>
                    <xdr:colOff>685800</xdr:colOff>
                    <xdr:row>35</xdr:row>
                    <xdr:rowOff>28575</xdr:rowOff>
                  </to>
                </anchor>
              </controlPr>
            </control>
          </mc:Choice>
        </mc:AlternateContent>
        <mc:AlternateContent xmlns:mc="http://schemas.openxmlformats.org/markup-compatibility/2006">
          <mc:Choice Requires="x14">
            <control shapeId="32773" r:id="rId8" name="Check Box 5">
              <controlPr locked="0" defaultSize="0" autoFill="0" autoLine="0" autoPict="0">
                <anchor moveWithCells="1">
                  <from>
                    <xdr:col>1</xdr:col>
                    <xdr:colOff>9525</xdr:colOff>
                    <xdr:row>36</xdr:row>
                    <xdr:rowOff>0</xdr:rowOff>
                  </from>
                  <to>
                    <xdr:col>4</xdr:col>
                    <xdr:colOff>495300</xdr:colOff>
                    <xdr:row>37</xdr:row>
                    <xdr:rowOff>38100</xdr:rowOff>
                  </to>
                </anchor>
              </controlPr>
            </control>
          </mc:Choice>
        </mc:AlternateContent>
        <mc:AlternateContent xmlns:mc="http://schemas.openxmlformats.org/markup-compatibility/2006">
          <mc:Choice Requires="x14">
            <control shapeId="32774" r:id="rId9" name="Check Box 6">
              <controlPr locked="0" defaultSize="0" autoFill="0" autoLine="0" autoPict="0">
                <anchor moveWithCells="1">
                  <from>
                    <xdr:col>1</xdr:col>
                    <xdr:colOff>9525</xdr:colOff>
                    <xdr:row>44</xdr:row>
                    <xdr:rowOff>0</xdr:rowOff>
                  </from>
                  <to>
                    <xdr:col>5</xdr:col>
                    <xdr:colOff>466725</xdr:colOff>
                    <xdr:row>45</xdr:row>
                    <xdr:rowOff>28575</xdr:rowOff>
                  </to>
                </anchor>
              </controlPr>
            </control>
          </mc:Choice>
        </mc:AlternateContent>
        <mc:AlternateContent xmlns:mc="http://schemas.openxmlformats.org/markup-compatibility/2006">
          <mc:Choice Requires="x14">
            <control shapeId="32775" r:id="rId10" name="Check Box 7">
              <controlPr locked="0" defaultSize="0" autoFill="0" autoLine="0" autoPict="0">
                <anchor moveWithCells="1">
                  <from>
                    <xdr:col>1</xdr:col>
                    <xdr:colOff>9525</xdr:colOff>
                    <xdr:row>50</xdr:row>
                    <xdr:rowOff>0</xdr:rowOff>
                  </from>
                  <to>
                    <xdr:col>3</xdr:col>
                    <xdr:colOff>695325</xdr:colOff>
                    <xdr:row>51</xdr:row>
                    <xdr:rowOff>28575</xdr:rowOff>
                  </to>
                </anchor>
              </controlPr>
            </control>
          </mc:Choice>
        </mc:AlternateContent>
        <mc:AlternateContent xmlns:mc="http://schemas.openxmlformats.org/markup-compatibility/2006">
          <mc:Choice Requires="x14">
            <control shapeId="32778" r:id="rId11" name="Check Box 10">
              <controlPr locked="0" defaultSize="0" autoFill="0" autoLine="0" autoPict="0">
                <anchor moveWithCells="1">
                  <from>
                    <xdr:col>1</xdr:col>
                    <xdr:colOff>9525</xdr:colOff>
                    <xdr:row>60</xdr:row>
                    <xdr:rowOff>0</xdr:rowOff>
                  </from>
                  <to>
                    <xdr:col>5</xdr:col>
                    <xdr:colOff>466725</xdr:colOff>
                    <xdr:row>61</xdr:row>
                    <xdr:rowOff>28575</xdr:rowOff>
                  </to>
                </anchor>
              </controlPr>
            </control>
          </mc:Choice>
        </mc:AlternateContent>
        <mc:AlternateContent xmlns:mc="http://schemas.openxmlformats.org/markup-compatibility/2006">
          <mc:Choice Requires="x14">
            <control shapeId="32780" r:id="rId12" name="Check Box 12">
              <controlPr locked="0" defaultSize="0" autoFill="0" autoLine="0" autoPict="0">
                <anchor moveWithCells="1">
                  <from>
                    <xdr:col>1</xdr:col>
                    <xdr:colOff>9525</xdr:colOff>
                    <xdr:row>76</xdr:row>
                    <xdr:rowOff>0</xdr:rowOff>
                  </from>
                  <to>
                    <xdr:col>5</xdr:col>
                    <xdr:colOff>466725</xdr:colOff>
                    <xdr:row>77</xdr:row>
                    <xdr:rowOff>38100</xdr:rowOff>
                  </to>
                </anchor>
              </controlPr>
            </control>
          </mc:Choice>
        </mc:AlternateContent>
        <mc:AlternateContent xmlns:mc="http://schemas.openxmlformats.org/markup-compatibility/2006">
          <mc:Choice Requires="x14">
            <control shapeId="32781" r:id="rId13" name="Check Box 13">
              <controlPr locked="0" defaultSize="0" autoFill="0" autoLine="0" autoPict="0">
                <anchor moveWithCells="1">
                  <from>
                    <xdr:col>1</xdr:col>
                    <xdr:colOff>9525</xdr:colOff>
                    <xdr:row>82</xdr:row>
                    <xdr:rowOff>0</xdr:rowOff>
                  </from>
                  <to>
                    <xdr:col>3</xdr:col>
                    <xdr:colOff>695325</xdr:colOff>
                    <xdr:row>83</xdr:row>
                    <xdr:rowOff>38100</xdr:rowOff>
                  </to>
                </anchor>
              </controlPr>
            </control>
          </mc:Choice>
        </mc:AlternateContent>
        <mc:AlternateContent xmlns:mc="http://schemas.openxmlformats.org/markup-compatibility/2006">
          <mc:Choice Requires="x14">
            <control shapeId="32782" r:id="rId14" name="Check Box 14">
              <controlPr locked="0" defaultSize="0" autoFill="0" autoLine="0" autoPict="0">
                <anchor moveWithCells="1">
                  <from>
                    <xdr:col>1</xdr:col>
                    <xdr:colOff>47625</xdr:colOff>
                    <xdr:row>94</xdr:row>
                    <xdr:rowOff>9525</xdr:rowOff>
                  </from>
                  <to>
                    <xdr:col>8</xdr:col>
                    <xdr:colOff>314325</xdr:colOff>
                    <xdr:row>95</xdr:row>
                    <xdr:rowOff>57150</xdr:rowOff>
                  </to>
                </anchor>
              </controlPr>
            </control>
          </mc:Choice>
        </mc:AlternateContent>
        <mc:AlternateContent xmlns:mc="http://schemas.openxmlformats.org/markup-compatibility/2006">
          <mc:Choice Requires="x14">
            <control shapeId="32784" r:id="rId15" name="Check Box 16">
              <controlPr locked="0" defaultSize="0" autoFill="0" autoLine="0" autoPict="0">
                <anchor moveWithCells="1">
                  <from>
                    <xdr:col>1</xdr:col>
                    <xdr:colOff>9525</xdr:colOff>
                    <xdr:row>15</xdr:row>
                    <xdr:rowOff>0</xdr:rowOff>
                  </from>
                  <to>
                    <xdr:col>8</xdr:col>
                    <xdr:colOff>171450</xdr:colOff>
                    <xdr:row>16</xdr:row>
                    <xdr:rowOff>9525</xdr:rowOff>
                  </to>
                </anchor>
              </controlPr>
            </control>
          </mc:Choice>
        </mc:AlternateContent>
        <mc:AlternateContent xmlns:mc="http://schemas.openxmlformats.org/markup-compatibility/2006">
          <mc:Choice Requires="x14">
            <control shapeId="32785" r:id="rId16" name="Label 17">
              <controlPr defaultSize="0" autoFill="0" autoLine="0" autoPict="0">
                <anchor moveWithCells="1" sizeWithCells="1">
                  <from>
                    <xdr:col>1</xdr:col>
                    <xdr:colOff>0</xdr:colOff>
                    <xdr:row>13</xdr:row>
                    <xdr:rowOff>9525</xdr:rowOff>
                  </from>
                  <to>
                    <xdr:col>2</xdr:col>
                    <xdr:colOff>361950</xdr:colOff>
                    <xdr:row>14</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YX10"/>
  <sheetViews>
    <sheetView workbookViewId="0">
      <selection activeCell="A2" sqref="A2"/>
    </sheetView>
  </sheetViews>
  <sheetFormatPr baseColWidth="10" defaultRowHeight="15" x14ac:dyDescent="0.25"/>
  <cols>
    <col min="1" max="1" width="2.5703125" bestFit="1" customWidth="1"/>
    <col min="2" max="2" width="3.85546875" bestFit="1" customWidth="1"/>
    <col min="3" max="3" width="13.5703125" bestFit="1" customWidth="1"/>
    <col min="4" max="4" width="5.140625" bestFit="1" customWidth="1"/>
    <col min="5" max="5" width="8.5703125" bestFit="1" customWidth="1"/>
    <col min="6" max="6" width="11.140625" bestFit="1" customWidth="1"/>
    <col min="7" max="7" width="7.85546875" bestFit="1" customWidth="1"/>
    <col min="8" max="8" width="20.5703125" customWidth="1"/>
    <col min="9" max="9" width="7.5703125" bestFit="1" customWidth="1"/>
    <col min="10" max="11" width="9.5703125" bestFit="1" customWidth="1"/>
    <col min="12" max="12" width="8.85546875" bestFit="1" customWidth="1"/>
    <col min="13" max="13" width="11.7109375" bestFit="1" customWidth="1"/>
    <col min="14" max="14" width="10.140625" bestFit="1" customWidth="1"/>
    <col min="15" max="15" width="12.85546875" bestFit="1" customWidth="1"/>
    <col min="16" max="16" width="9.7109375" bestFit="1" customWidth="1"/>
    <col min="17" max="17" width="12.85546875" bestFit="1" customWidth="1"/>
    <col min="18" max="18" width="7.7109375" bestFit="1" customWidth="1"/>
    <col min="19" max="19" width="9.28515625" bestFit="1" customWidth="1"/>
    <col min="20" max="21" width="9.5703125" bestFit="1" customWidth="1"/>
    <col min="22" max="22" width="8.85546875" bestFit="1" customWidth="1"/>
    <col min="23" max="23" width="11.7109375" bestFit="1" customWidth="1"/>
    <col min="24" max="24" width="10.140625" bestFit="1" customWidth="1"/>
    <col min="25" max="25" width="9" bestFit="1" customWidth="1"/>
    <col min="26" max="26" width="9.7109375" bestFit="1" customWidth="1"/>
    <col min="27" max="27" width="12.85546875" bestFit="1" customWidth="1"/>
    <col min="28" max="28" width="7.7109375" bestFit="1" customWidth="1"/>
    <col min="29" max="29" width="9.28515625" bestFit="1" customWidth="1"/>
    <col min="30" max="30" width="16.5703125" bestFit="1" customWidth="1"/>
    <col min="31" max="31" width="9.42578125" bestFit="1" customWidth="1"/>
    <col min="32" max="33" width="9.5703125" bestFit="1" customWidth="1"/>
    <col min="34" max="34" width="8.85546875" bestFit="1" customWidth="1"/>
    <col min="35" max="35" width="11.7109375" bestFit="1" customWidth="1"/>
    <col min="36" max="36" width="10.140625" bestFit="1" customWidth="1"/>
    <col min="37" max="37" width="9.7109375" bestFit="1" customWidth="1"/>
    <col min="38" max="38" width="12.85546875" bestFit="1" customWidth="1"/>
    <col min="39" max="39" width="7.7109375" bestFit="1" customWidth="1"/>
    <col min="40" max="40" width="9.28515625" bestFit="1" customWidth="1"/>
    <col min="41" max="42" width="9.5703125" bestFit="1" customWidth="1"/>
    <col min="43" max="43" width="8.85546875" bestFit="1" customWidth="1"/>
    <col min="44" max="44" width="11.7109375" bestFit="1" customWidth="1"/>
    <col min="45" max="45" width="10.140625" bestFit="1" customWidth="1"/>
    <col min="46" max="46" width="9.7109375" bestFit="1" customWidth="1"/>
    <col min="47" max="47" width="12.85546875" bestFit="1" customWidth="1"/>
    <col min="48" max="48" width="7.7109375" bestFit="1" customWidth="1"/>
    <col min="49" max="49" width="9.28515625" bestFit="1" customWidth="1"/>
    <col min="50" max="50" width="7" bestFit="1" customWidth="1"/>
    <col min="51" max="51" width="9.42578125" bestFit="1" customWidth="1"/>
    <col min="52" max="52" width="7.5703125" bestFit="1" customWidth="1"/>
    <col min="53" max="56" width="6.140625" bestFit="1" customWidth="1"/>
    <col min="57" max="57" width="7.140625" bestFit="1" customWidth="1"/>
    <col min="58" max="58" width="8.7109375" bestFit="1" customWidth="1"/>
    <col min="59" max="59" width="11.85546875" bestFit="1" customWidth="1"/>
    <col min="60" max="60" width="6.7109375" bestFit="1" customWidth="1"/>
    <col min="61" max="61" width="8.28515625" bestFit="1" customWidth="1"/>
    <col min="62" max="65" width="7" bestFit="1" customWidth="1"/>
    <col min="66" max="66" width="7.140625" bestFit="1" customWidth="1"/>
    <col min="67" max="67" width="8.7109375" bestFit="1" customWidth="1"/>
    <col min="68" max="68" width="11.85546875" bestFit="1" customWidth="1"/>
    <col min="69" max="69" width="6.7109375" bestFit="1" customWidth="1"/>
    <col min="70" max="70" width="8.28515625" bestFit="1" customWidth="1"/>
    <col min="71" max="74" width="7" bestFit="1" customWidth="1"/>
    <col min="75" max="75" width="7.140625" bestFit="1" customWidth="1"/>
    <col min="76" max="76" width="8.7109375" bestFit="1" customWidth="1"/>
    <col min="77" max="77" width="11.85546875" bestFit="1" customWidth="1"/>
    <col min="78" max="78" width="6.7109375" bestFit="1" customWidth="1"/>
    <col min="79" max="79" width="8.28515625" bestFit="1" customWidth="1"/>
    <col min="80" max="83" width="7" bestFit="1" customWidth="1"/>
    <col min="84" max="84" width="7.140625" bestFit="1" customWidth="1"/>
    <col min="85" max="85" width="8.7109375" bestFit="1" customWidth="1"/>
    <col min="86" max="86" width="11.85546875" bestFit="1" customWidth="1"/>
    <col min="87" max="87" width="6.7109375" bestFit="1" customWidth="1"/>
    <col min="88" max="88" width="8.28515625" bestFit="1" customWidth="1"/>
    <col min="89" max="92" width="7" bestFit="1" customWidth="1"/>
    <col min="93" max="93" width="7.140625" bestFit="1" customWidth="1"/>
    <col min="94" max="94" width="8.7109375" bestFit="1" customWidth="1"/>
    <col min="95" max="95" width="11.85546875" bestFit="1" customWidth="1"/>
    <col min="96" max="96" width="6.7109375" bestFit="1" customWidth="1"/>
    <col min="97" max="97" width="8.28515625" bestFit="1" customWidth="1"/>
    <col min="98" max="98" width="8.42578125" bestFit="1" customWidth="1"/>
    <col min="99" max="99" width="6" bestFit="1" customWidth="1"/>
    <col min="100" max="100" width="7.5703125" bestFit="1" customWidth="1"/>
    <col min="101" max="101" width="8.5703125" bestFit="1" customWidth="1"/>
    <col min="102" max="102" width="6.140625" bestFit="1" customWidth="1"/>
    <col min="103" max="103" width="7" bestFit="1" customWidth="1"/>
    <col min="104" max="104" width="8" bestFit="1" customWidth="1"/>
    <col min="105" max="105" width="7" bestFit="1" customWidth="1"/>
    <col min="106" max="106" width="8.7109375" bestFit="1" customWidth="1"/>
    <col min="107" max="107" width="11.85546875" bestFit="1" customWidth="1"/>
    <col min="108" max="108" width="6.5703125" bestFit="1" customWidth="1"/>
    <col min="109" max="109" width="8.28515625" bestFit="1" customWidth="1"/>
    <col min="110" max="110" width="8.5703125" bestFit="1" customWidth="1"/>
    <col min="111" max="112" width="7" bestFit="1" customWidth="1"/>
    <col min="113" max="113" width="8" bestFit="1" customWidth="1"/>
    <col min="114" max="114" width="7" bestFit="1" customWidth="1"/>
    <col min="115" max="115" width="8.7109375" bestFit="1" customWidth="1"/>
    <col min="116" max="116" width="11.85546875" bestFit="1" customWidth="1"/>
    <col min="117" max="117" width="6.7109375" bestFit="1" customWidth="1"/>
    <col min="118" max="118" width="8.28515625" bestFit="1" customWidth="1"/>
    <col min="119" max="119" width="8.5703125" bestFit="1" customWidth="1"/>
    <col min="120" max="121" width="7" bestFit="1" customWidth="1"/>
    <col min="122" max="122" width="10.7109375" bestFit="1" customWidth="1"/>
    <col min="123" max="123" width="8" bestFit="1" customWidth="1"/>
    <col min="124" max="124" width="7" bestFit="1" customWidth="1"/>
    <col min="125" max="125" width="8.7109375" bestFit="1" customWidth="1"/>
    <col min="126" max="126" width="11.85546875" bestFit="1" customWidth="1"/>
    <col min="127" max="127" width="6.7109375" bestFit="1" customWidth="1"/>
    <col min="128" max="128" width="8.28515625" bestFit="1" customWidth="1"/>
    <col min="129" max="129" width="10.5703125" bestFit="1" customWidth="1"/>
    <col min="130" max="130" width="7" bestFit="1" customWidth="1"/>
    <col min="131" max="131" width="8.140625" bestFit="1" customWidth="1"/>
    <col min="132" max="132" width="7" bestFit="1" customWidth="1"/>
    <col min="133" max="133" width="8.140625" bestFit="1" customWidth="1"/>
    <col min="134" max="134" width="7" bestFit="1" customWidth="1"/>
    <col min="135" max="135" width="8.140625" bestFit="1" customWidth="1"/>
    <col min="136" max="136" width="7" bestFit="1" customWidth="1"/>
    <col min="137" max="137" width="8.140625" bestFit="1" customWidth="1"/>
    <col min="138" max="138" width="7" bestFit="1" customWidth="1"/>
    <col min="139" max="139" width="8.140625" bestFit="1" customWidth="1"/>
    <col min="140" max="140" width="7" bestFit="1" customWidth="1"/>
    <col min="141" max="141" width="8.140625" bestFit="1" customWidth="1"/>
    <col min="142" max="142" width="7" bestFit="1" customWidth="1"/>
    <col min="143" max="143" width="8.140625" bestFit="1" customWidth="1"/>
    <col min="144" max="144" width="8" bestFit="1" customWidth="1"/>
    <col min="145" max="145" width="7" bestFit="1" customWidth="1"/>
    <col min="146" max="146" width="8.7109375" bestFit="1" customWidth="1"/>
    <col min="147" max="147" width="11.85546875" bestFit="1" customWidth="1"/>
    <col min="148" max="148" width="6.7109375" bestFit="1" customWidth="1"/>
    <col min="149" max="149" width="8.28515625" bestFit="1" customWidth="1"/>
    <col min="150" max="150" width="8.5703125" bestFit="1" customWidth="1"/>
    <col min="151" max="157" width="6.140625" bestFit="1" customWidth="1"/>
    <col min="158" max="158" width="8" bestFit="1" customWidth="1"/>
    <col min="159" max="159" width="7" bestFit="1" customWidth="1"/>
    <col min="160" max="160" width="8.7109375" bestFit="1" customWidth="1"/>
    <col min="161" max="161" width="11.85546875" bestFit="1" customWidth="1"/>
    <col min="162" max="162" width="6.7109375" bestFit="1" customWidth="1"/>
    <col min="163" max="163" width="8.28515625" bestFit="1" customWidth="1"/>
    <col min="164" max="164" width="7.5703125" bestFit="1" customWidth="1"/>
    <col min="165" max="165" width="8.5703125" bestFit="1" customWidth="1"/>
    <col min="166" max="166" width="6.140625" bestFit="1" customWidth="1"/>
    <col min="167" max="167" width="7" bestFit="1" customWidth="1"/>
    <col min="168" max="168" width="10.7109375" bestFit="1" customWidth="1"/>
    <col min="169" max="169" width="8" bestFit="1" customWidth="1"/>
    <col min="170" max="170" width="7" bestFit="1" customWidth="1"/>
    <col min="171" max="171" width="9.7109375" bestFit="1" customWidth="1"/>
    <col min="172" max="172" width="12.85546875" bestFit="1" customWidth="1"/>
    <col min="173" max="173" width="7.7109375" bestFit="1" customWidth="1"/>
    <col min="174" max="174" width="9.28515625" bestFit="1" customWidth="1"/>
    <col min="175" max="175" width="9.7109375" bestFit="1" customWidth="1"/>
    <col min="176" max="176" width="11.85546875" bestFit="1" customWidth="1"/>
    <col min="177" max="177" width="6.7109375" bestFit="1" customWidth="1"/>
    <col min="178" max="178" width="8.28515625" bestFit="1" customWidth="1"/>
    <col min="179" max="179" width="9.42578125" bestFit="1" customWidth="1"/>
    <col min="180" max="180" width="8.5703125" bestFit="1" customWidth="1"/>
    <col min="181" max="181" width="9.5703125" bestFit="1" customWidth="1"/>
    <col min="182" max="183" width="7.140625" bestFit="1" customWidth="1"/>
    <col min="184" max="184" width="9.7109375" bestFit="1" customWidth="1"/>
    <col min="185" max="185" width="12.85546875" bestFit="1" customWidth="1"/>
    <col min="186" max="186" width="7.7109375" bestFit="1" customWidth="1"/>
    <col min="187" max="187" width="9.28515625" bestFit="1" customWidth="1"/>
    <col min="188" max="188" width="9.5703125" bestFit="1" customWidth="1"/>
    <col min="189" max="189" width="7" bestFit="1" customWidth="1"/>
    <col min="190" max="190" width="9.7109375" bestFit="1" customWidth="1"/>
    <col min="191" max="191" width="12.85546875" bestFit="1" customWidth="1"/>
    <col min="192" max="192" width="7.7109375" bestFit="1" customWidth="1"/>
    <col min="193" max="193" width="9.28515625" bestFit="1" customWidth="1"/>
    <col min="194" max="194" width="9.5703125" bestFit="1" customWidth="1"/>
    <col min="195" max="195" width="7" bestFit="1" customWidth="1"/>
    <col min="196" max="196" width="9.7109375" bestFit="1" customWidth="1"/>
    <col min="197" max="197" width="12.85546875" bestFit="1" customWidth="1"/>
    <col min="198" max="198" width="7.7109375" bestFit="1" customWidth="1"/>
    <col min="199" max="199" width="9.28515625" bestFit="1" customWidth="1"/>
    <col min="200" max="200" width="6.140625" bestFit="1" customWidth="1"/>
    <col min="201" max="201" width="7" bestFit="1" customWidth="1"/>
    <col min="202" max="202" width="9.7109375" bestFit="1" customWidth="1"/>
    <col min="203" max="203" width="12.85546875" bestFit="1" customWidth="1"/>
    <col min="204" max="204" width="7.7109375" bestFit="1" customWidth="1"/>
    <col min="205" max="205" width="9.28515625" bestFit="1" customWidth="1"/>
    <col min="206" max="206" width="9.5703125" bestFit="1" customWidth="1"/>
    <col min="207" max="207" width="7" bestFit="1" customWidth="1"/>
    <col min="208" max="208" width="9.7109375" bestFit="1" customWidth="1"/>
    <col min="209" max="209" width="12.85546875" bestFit="1" customWidth="1"/>
    <col min="210" max="210" width="7.7109375" bestFit="1" customWidth="1"/>
    <col min="211" max="211" width="9.28515625" bestFit="1" customWidth="1"/>
    <col min="212" max="212" width="9.5703125" bestFit="1" customWidth="1"/>
    <col min="213" max="213" width="7" bestFit="1" customWidth="1"/>
    <col min="214" max="214" width="9.7109375" bestFit="1" customWidth="1"/>
    <col min="215" max="215" width="12.85546875" bestFit="1" customWidth="1"/>
    <col min="216" max="216" width="7.7109375" bestFit="1" customWidth="1"/>
    <col min="217" max="217" width="9.28515625" bestFit="1" customWidth="1"/>
    <col min="218" max="218" width="7" bestFit="1" customWidth="1"/>
    <col min="219" max="219" width="8.5703125" bestFit="1" customWidth="1"/>
    <col min="220" max="220" width="9.5703125" bestFit="1" customWidth="1"/>
    <col min="221" max="221" width="7" bestFit="1" customWidth="1"/>
    <col min="222" max="222" width="11.7109375" bestFit="1" customWidth="1"/>
    <col min="223" max="223" width="9" bestFit="1" customWidth="1"/>
    <col min="224" max="224" width="9.7109375" bestFit="1" customWidth="1"/>
    <col min="225" max="225" width="12.85546875" bestFit="1" customWidth="1"/>
    <col min="226" max="226" width="7.7109375" bestFit="1" customWidth="1"/>
    <col min="227" max="227" width="9.28515625" bestFit="1" customWidth="1"/>
    <col min="228" max="228" width="10.42578125" bestFit="1" customWidth="1"/>
    <col min="229" max="229" width="9.5703125" bestFit="1" customWidth="1"/>
    <col min="230" max="230" width="7" bestFit="1" customWidth="1"/>
    <col min="231" max="231" width="11.7109375" bestFit="1" customWidth="1"/>
    <col min="232" max="232" width="9" bestFit="1" customWidth="1"/>
    <col min="233" max="233" width="9.7109375" bestFit="1" customWidth="1"/>
    <col min="234" max="234" width="12.85546875" bestFit="1" customWidth="1"/>
    <col min="235" max="235" width="7.7109375" bestFit="1" customWidth="1"/>
    <col min="236" max="236" width="9.28515625" bestFit="1" customWidth="1"/>
    <col min="237" max="237" width="10.42578125" bestFit="1" customWidth="1"/>
    <col min="238" max="238" width="7" bestFit="1" customWidth="1"/>
    <col min="239" max="239" width="7" customWidth="1"/>
    <col min="240" max="240" width="7.5703125" bestFit="1" customWidth="1"/>
    <col min="241" max="241" width="8.5703125" bestFit="1" customWidth="1"/>
    <col min="242" max="242" width="9.5703125" bestFit="1" customWidth="1"/>
    <col min="243" max="243" width="6.140625" bestFit="1" customWidth="1"/>
    <col min="244" max="244" width="9.7109375" bestFit="1" customWidth="1"/>
    <col min="245" max="245" width="12.85546875" bestFit="1" customWidth="1"/>
    <col min="246" max="246" width="7.7109375" bestFit="1" customWidth="1"/>
    <col min="247" max="247" width="9.28515625" bestFit="1" customWidth="1"/>
    <col min="248" max="248" width="9.5703125" bestFit="1" customWidth="1"/>
    <col min="249" max="249" width="7" bestFit="1" customWidth="1"/>
    <col min="250" max="250" width="9.7109375" bestFit="1" customWidth="1"/>
    <col min="251" max="251" width="12.85546875" bestFit="1" customWidth="1"/>
    <col min="252" max="252" width="7.7109375" bestFit="1" customWidth="1"/>
    <col min="253" max="253" width="9.28515625" bestFit="1" customWidth="1"/>
    <col min="254" max="254" width="9.5703125" bestFit="1" customWidth="1"/>
    <col min="255" max="255" width="7" bestFit="1" customWidth="1"/>
    <col min="256" max="256" width="9.7109375" bestFit="1" customWidth="1"/>
    <col min="257" max="257" width="12.85546875" bestFit="1" customWidth="1"/>
    <col min="258" max="258" width="7.7109375" bestFit="1" customWidth="1"/>
    <col min="259" max="259" width="9.28515625" bestFit="1" customWidth="1"/>
    <col min="260" max="260" width="10.42578125" bestFit="1" customWidth="1"/>
    <col min="261" max="261" width="9.5703125" bestFit="1" customWidth="1"/>
    <col min="262" max="264" width="7.140625" bestFit="1" customWidth="1"/>
    <col min="265" max="265" width="11.5703125" bestFit="1" customWidth="1"/>
    <col min="266" max="266" width="9" bestFit="1" customWidth="1"/>
    <col min="267" max="267" width="9.7109375" bestFit="1" customWidth="1"/>
    <col min="268" max="268" width="12.85546875" bestFit="1" customWidth="1"/>
    <col min="269" max="269" width="7.7109375" bestFit="1" customWidth="1"/>
    <col min="270" max="270" width="9.28515625" bestFit="1" customWidth="1"/>
    <col min="271" max="271" width="7" bestFit="1" customWidth="1"/>
    <col min="272" max="272" width="8.5703125" bestFit="1" customWidth="1"/>
    <col min="273" max="273" width="9.5703125" bestFit="1" customWidth="1"/>
    <col min="274" max="274" width="7" bestFit="1" customWidth="1"/>
    <col min="275" max="275" width="11.5703125" bestFit="1" customWidth="1"/>
    <col min="276" max="276" width="9" bestFit="1" customWidth="1"/>
    <col min="277" max="277" width="9.7109375" bestFit="1" customWidth="1"/>
    <col min="278" max="278" width="12.85546875" bestFit="1" customWidth="1"/>
    <col min="279" max="279" width="7.7109375" bestFit="1" customWidth="1"/>
    <col min="280" max="280" width="9.28515625" bestFit="1" customWidth="1"/>
    <col min="281" max="281" width="9.5703125" bestFit="1" customWidth="1"/>
    <col min="282" max="282" width="7" bestFit="1" customWidth="1"/>
    <col min="283" max="283" width="11.5703125" bestFit="1" customWidth="1"/>
    <col min="284" max="284" width="9" bestFit="1" customWidth="1"/>
    <col min="285" max="285" width="9.7109375" bestFit="1" customWidth="1"/>
    <col min="286" max="286" width="12.85546875" bestFit="1" customWidth="1"/>
    <col min="287" max="287" width="7.7109375" bestFit="1" customWidth="1"/>
    <col min="288" max="288" width="9.28515625" bestFit="1" customWidth="1"/>
    <col min="289" max="289" width="9.5703125" bestFit="1" customWidth="1"/>
    <col min="290" max="290" width="7" bestFit="1" customWidth="1"/>
    <col min="291" max="291" width="11.5703125" bestFit="1" customWidth="1"/>
    <col min="292" max="292" width="9" bestFit="1" customWidth="1"/>
    <col min="293" max="293" width="9.7109375" bestFit="1" customWidth="1"/>
    <col min="294" max="294" width="12.85546875" bestFit="1" customWidth="1"/>
    <col min="295" max="295" width="7.7109375" bestFit="1" customWidth="1"/>
    <col min="296" max="296" width="9.28515625" bestFit="1" customWidth="1"/>
    <col min="297" max="297" width="7" bestFit="1" customWidth="1"/>
    <col min="298" max="298" width="7.5703125" bestFit="1" customWidth="1"/>
    <col min="299" max="299" width="7" bestFit="1" customWidth="1"/>
    <col min="300" max="300" width="7.140625" bestFit="1" customWidth="1"/>
    <col min="301" max="301" width="10.7109375" bestFit="1" customWidth="1"/>
    <col min="302" max="302" width="8" bestFit="1" customWidth="1"/>
    <col min="303" max="303" width="8.7109375" bestFit="1" customWidth="1"/>
    <col min="304" max="304" width="11.85546875" bestFit="1" customWidth="1"/>
    <col min="305" max="305" width="6.7109375" bestFit="1" customWidth="1"/>
    <col min="306" max="306" width="8.28515625" bestFit="1" customWidth="1"/>
    <col min="307" max="307" width="7" bestFit="1" customWidth="1"/>
    <col min="308" max="308" width="7.140625" bestFit="1" customWidth="1"/>
    <col min="309" max="309" width="10.7109375" bestFit="1" customWidth="1"/>
    <col min="310" max="310" width="8" bestFit="1" customWidth="1"/>
    <col min="311" max="311" width="8.7109375" bestFit="1" customWidth="1"/>
    <col min="312" max="312" width="11.85546875" bestFit="1" customWidth="1"/>
    <col min="313" max="313" width="6.7109375" bestFit="1" customWidth="1"/>
    <col min="314" max="314" width="8.28515625" bestFit="1" customWidth="1"/>
    <col min="315" max="315" width="7" bestFit="1" customWidth="1"/>
    <col min="316" max="316" width="7.140625" bestFit="1" customWidth="1"/>
    <col min="317" max="317" width="10.7109375" bestFit="1" customWidth="1"/>
    <col min="318" max="318" width="8" bestFit="1" customWidth="1"/>
    <col min="319" max="319" width="8.7109375" bestFit="1" customWidth="1"/>
    <col min="320" max="320" width="11.85546875" bestFit="1" customWidth="1"/>
    <col min="321" max="321" width="6.7109375" bestFit="1" customWidth="1"/>
    <col min="322" max="322" width="8.28515625" bestFit="1" customWidth="1"/>
    <col min="323" max="323" width="7" bestFit="1" customWidth="1"/>
    <col min="324" max="324" width="7.140625" bestFit="1" customWidth="1"/>
    <col min="325" max="325" width="10.7109375" bestFit="1" customWidth="1"/>
    <col min="326" max="326" width="8" bestFit="1" customWidth="1"/>
    <col min="327" max="327" width="8.7109375" bestFit="1" customWidth="1"/>
    <col min="328" max="328" width="11.85546875" bestFit="1" customWidth="1"/>
    <col min="329" max="329" width="6.7109375" bestFit="1" customWidth="1"/>
    <col min="330" max="330" width="8.28515625" bestFit="1" customWidth="1"/>
    <col min="331" max="331" width="7" bestFit="1" customWidth="1"/>
    <col min="332" max="332" width="7.140625" bestFit="1" customWidth="1"/>
    <col min="333" max="333" width="10.7109375" bestFit="1" customWidth="1"/>
    <col min="334" max="334" width="8" bestFit="1" customWidth="1"/>
    <col min="335" max="335" width="8.7109375" bestFit="1" customWidth="1"/>
    <col min="336" max="336" width="11.85546875" bestFit="1" customWidth="1"/>
    <col min="337" max="337" width="6.7109375" bestFit="1" customWidth="1"/>
    <col min="338" max="338" width="8.28515625" bestFit="1" customWidth="1"/>
    <col min="339" max="339" width="6" bestFit="1" customWidth="1"/>
    <col min="340" max="340" width="7.5703125" bestFit="1" customWidth="1"/>
    <col min="341" max="341" width="8.5703125" bestFit="1" customWidth="1"/>
    <col min="342" max="342" width="6.140625" bestFit="1" customWidth="1"/>
    <col min="343" max="343" width="8.7109375" bestFit="1" customWidth="1"/>
    <col min="344" max="344" width="11.85546875" bestFit="1" customWidth="1"/>
    <col min="345" max="345" width="6.7109375" bestFit="1" customWidth="1"/>
    <col min="346" max="346" width="8.28515625" bestFit="1" customWidth="1"/>
    <col min="347" max="347" width="8.5703125" bestFit="1" customWidth="1"/>
    <col min="348" max="349" width="6.140625" bestFit="1" customWidth="1"/>
    <col min="350" max="350" width="8.7109375" bestFit="1" customWidth="1"/>
    <col min="351" max="351" width="11.85546875" bestFit="1" customWidth="1"/>
    <col min="352" max="352" width="6.7109375" bestFit="1" customWidth="1"/>
    <col min="353" max="353" width="8.28515625" bestFit="1" customWidth="1"/>
    <col min="354" max="354" width="8.5703125" bestFit="1" customWidth="1"/>
    <col min="355" max="355" width="7" bestFit="1" customWidth="1"/>
    <col min="356" max="356" width="8.7109375" bestFit="1" customWidth="1"/>
    <col min="357" max="357" width="11.85546875" bestFit="1" customWidth="1"/>
    <col min="358" max="358" width="6.7109375" bestFit="1" customWidth="1"/>
    <col min="359" max="359" width="8.28515625" bestFit="1" customWidth="1"/>
    <col min="360" max="360" width="8.5703125" bestFit="1" customWidth="1"/>
    <col min="361" max="361" width="7" bestFit="1" customWidth="1"/>
    <col min="362" max="362" width="8.7109375" bestFit="1" customWidth="1"/>
    <col min="363" max="363" width="11.85546875" bestFit="1" customWidth="1"/>
    <col min="364" max="364" width="6.7109375" bestFit="1" customWidth="1"/>
    <col min="365" max="365" width="8.28515625" bestFit="1" customWidth="1"/>
    <col min="366" max="366" width="9.85546875" bestFit="1" customWidth="1"/>
    <col min="367" max="367" width="7" bestFit="1" customWidth="1"/>
    <col min="368" max="368" width="6" bestFit="1" customWidth="1"/>
    <col min="369" max="369" width="6" customWidth="1"/>
    <col min="370" max="370" width="7.5703125" bestFit="1" customWidth="1"/>
    <col min="371" max="371" width="9.5703125" bestFit="1" customWidth="1"/>
    <col min="372" max="372" width="7" bestFit="1" customWidth="1"/>
    <col min="373" max="373" width="9" bestFit="1" customWidth="1"/>
    <col min="374" max="374" width="8" bestFit="1" customWidth="1"/>
    <col min="375" max="375" width="9.7109375" bestFit="1" customWidth="1"/>
    <col min="376" max="376" width="12.85546875" bestFit="1" customWidth="1"/>
    <col min="377" max="377" width="7.7109375" bestFit="1" customWidth="1"/>
    <col min="378" max="378" width="9.28515625" bestFit="1" customWidth="1"/>
    <col min="379" max="379" width="9.5703125" bestFit="1" customWidth="1"/>
    <col min="380" max="381" width="7.140625" bestFit="1" customWidth="1"/>
    <col min="382" max="382" width="9.7109375" bestFit="1" customWidth="1"/>
    <col min="383" max="383" width="12.85546875" bestFit="1" customWidth="1"/>
    <col min="384" max="384" width="7.7109375" bestFit="1" customWidth="1"/>
    <col min="385" max="385" width="9.28515625" bestFit="1" customWidth="1"/>
    <col min="386" max="386" width="9.5703125" bestFit="1" customWidth="1"/>
    <col min="387" max="388" width="7.140625" bestFit="1" customWidth="1"/>
    <col min="389" max="389" width="9" bestFit="1" customWidth="1"/>
    <col min="390" max="390" width="8" bestFit="1" customWidth="1"/>
    <col min="391" max="391" width="9.7109375" bestFit="1" customWidth="1"/>
    <col min="392" max="392" width="12.85546875" bestFit="1" customWidth="1"/>
    <col min="393" max="393" width="7.7109375" bestFit="1" customWidth="1"/>
    <col min="394" max="394" width="9.28515625" bestFit="1" customWidth="1"/>
    <col min="395" max="395" width="8.5703125" bestFit="1" customWidth="1"/>
    <col min="396" max="396" width="9.5703125" bestFit="1" customWidth="1"/>
    <col min="397" max="397" width="7" bestFit="1" customWidth="1"/>
    <col min="398" max="398" width="9.7109375" bestFit="1" customWidth="1"/>
    <col min="399" max="399" width="12.85546875" bestFit="1" customWidth="1"/>
    <col min="400" max="400" width="7.7109375" bestFit="1" customWidth="1"/>
    <col min="401" max="401" width="9.28515625" bestFit="1" customWidth="1"/>
    <col min="402" max="402" width="9.5703125" bestFit="1" customWidth="1"/>
    <col min="403" max="403" width="7" bestFit="1" customWidth="1"/>
    <col min="404" max="404" width="9.7109375" bestFit="1" customWidth="1"/>
    <col min="405" max="405" width="12.85546875" bestFit="1" customWidth="1"/>
    <col min="406" max="406" width="7.7109375" bestFit="1" customWidth="1"/>
    <col min="407" max="407" width="9.28515625" bestFit="1" customWidth="1"/>
    <col min="408" max="408" width="9.5703125" bestFit="1" customWidth="1"/>
    <col min="409" max="409" width="7" bestFit="1" customWidth="1"/>
    <col min="410" max="410" width="9.7109375" bestFit="1" customWidth="1"/>
    <col min="411" max="411" width="12.85546875" bestFit="1" customWidth="1"/>
    <col min="412" max="412" width="7.7109375" bestFit="1" customWidth="1"/>
    <col min="413" max="413" width="9.28515625" bestFit="1" customWidth="1"/>
    <col min="414" max="414" width="9.5703125" bestFit="1" customWidth="1"/>
    <col min="415" max="420" width="7.140625" bestFit="1" customWidth="1"/>
    <col min="421" max="421" width="9.7109375" bestFit="1" customWidth="1"/>
    <col min="422" max="422" width="12.85546875" bestFit="1" customWidth="1"/>
    <col min="423" max="423" width="7.7109375" bestFit="1" customWidth="1"/>
    <col min="424" max="424" width="9.28515625" bestFit="1" customWidth="1"/>
    <col min="425" max="425" width="8" bestFit="1" customWidth="1"/>
    <col min="426" max="426" width="7.5703125" bestFit="1" customWidth="1"/>
    <col min="427" max="427" width="9.5703125" bestFit="1" customWidth="1"/>
    <col min="428" max="429" width="7.140625" bestFit="1" customWidth="1"/>
    <col min="430" max="430" width="9.7109375" bestFit="1" customWidth="1"/>
    <col min="431" max="431" width="12.85546875" bestFit="1" customWidth="1"/>
    <col min="432" max="432" width="7.7109375" bestFit="1" customWidth="1"/>
    <col min="433" max="433" width="9.28515625" bestFit="1" customWidth="1"/>
    <col min="434" max="434" width="9.5703125" bestFit="1" customWidth="1"/>
    <col min="435" max="435" width="7" bestFit="1" customWidth="1"/>
    <col min="436" max="436" width="9.7109375" bestFit="1" customWidth="1"/>
    <col min="437" max="437" width="12.85546875" bestFit="1" customWidth="1"/>
    <col min="438" max="438" width="7.7109375" bestFit="1" customWidth="1"/>
    <col min="439" max="439" width="9.28515625" bestFit="1" customWidth="1"/>
    <col min="440" max="440" width="9.5703125" bestFit="1" customWidth="1"/>
    <col min="441" max="446" width="7.140625" bestFit="1" customWidth="1"/>
    <col min="447" max="447" width="9.7109375" bestFit="1" customWidth="1"/>
    <col min="448" max="448" width="12.85546875" bestFit="1" customWidth="1"/>
    <col min="449" max="449" width="7.7109375" bestFit="1" customWidth="1"/>
    <col min="450" max="450" width="9.28515625" bestFit="1" customWidth="1"/>
    <col min="451" max="451" width="9.5703125" bestFit="1" customWidth="1"/>
    <col min="452" max="452" width="10" bestFit="1" customWidth="1"/>
    <col min="453" max="453" width="9" bestFit="1" customWidth="1"/>
    <col min="454" max="454" width="10" bestFit="1" customWidth="1"/>
    <col min="455" max="455" width="9" bestFit="1" customWidth="1"/>
    <col min="456" max="456" width="10" bestFit="1" customWidth="1"/>
    <col min="457" max="457" width="9" bestFit="1" customWidth="1"/>
    <col min="458" max="458" width="10" bestFit="1" customWidth="1"/>
    <col min="459" max="459" width="9" bestFit="1" customWidth="1"/>
    <col min="460" max="460" width="9.7109375" bestFit="1" customWidth="1"/>
    <col min="461" max="461" width="12.85546875" bestFit="1" customWidth="1"/>
    <col min="462" max="462" width="7.7109375" bestFit="1" customWidth="1"/>
    <col min="463" max="463" width="9.28515625" bestFit="1" customWidth="1"/>
    <col min="464" max="464" width="9.5703125" bestFit="1" customWidth="1"/>
    <col min="465" max="465" width="7" bestFit="1" customWidth="1"/>
    <col min="466" max="466" width="9" bestFit="1" customWidth="1"/>
    <col min="467" max="467" width="8" bestFit="1" customWidth="1"/>
    <col min="468" max="468" width="9.7109375" bestFit="1" customWidth="1"/>
    <col min="469" max="469" width="12.85546875" bestFit="1" customWidth="1"/>
    <col min="470" max="470" width="7.7109375" bestFit="1" customWidth="1"/>
    <col min="471" max="471" width="9.28515625" bestFit="1" customWidth="1"/>
    <col min="472" max="472" width="9.5703125" bestFit="1" customWidth="1"/>
    <col min="473" max="473" width="7" bestFit="1" customWidth="1"/>
    <col min="474" max="474" width="9" bestFit="1" customWidth="1"/>
    <col min="475" max="475" width="8" bestFit="1" customWidth="1"/>
    <col min="476" max="476" width="9.7109375" bestFit="1" customWidth="1"/>
    <col min="477" max="477" width="12.85546875" bestFit="1" customWidth="1"/>
    <col min="478" max="478" width="7.7109375" bestFit="1" customWidth="1"/>
    <col min="479" max="479" width="9.28515625" bestFit="1" customWidth="1"/>
    <col min="480" max="480" width="9.5703125" bestFit="1" customWidth="1"/>
    <col min="481" max="481" width="11.5703125" bestFit="1" customWidth="1"/>
    <col min="482" max="482" width="7.140625" bestFit="1" customWidth="1"/>
    <col min="483" max="483" width="10.140625" bestFit="1" customWidth="1"/>
    <col min="484" max="484" width="13" bestFit="1" customWidth="1"/>
    <col min="485" max="485" width="7.140625" bestFit="1" customWidth="1"/>
    <col min="486" max="486" width="10.140625" bestFit="1" customWidth="1"/>
    <col min="487" max="487" width="13" bestFit="1" customWidth="1"/>
    <col min="488" max="488" width="7.140625" bestFit="1" customWidth="1"/>
    <col min="489" max="489" width="10.140625" bestFit="1" customWidth="1"/>
    <col min="490" max="490" width="13" bestFit="1" customWidth="1"/>
    <col min="491" max="491" width="7.140625" bestFit="1" customWidth="1"/>
    <col min="492" max="492" width="10.140625" bestFit="1" customWidth="1"/>
    <col min="493" max="493" width="13" bestFit="1" customWidth="1"/>
    <col min="494" max="494" width="7.140625" bestFit="1" customWidth="1"/>
    <col min="495" max="495" width="10.140625" bestFit="1" customWidth="1"/>
    <col min="496" max="496" width="13" bestFit="1" customWidth="1"/>
    <col min="497" max="497" width="7.140625" bestFit="1" customWidth="1"/>
    <col min="498" max="498" width="10.140625" bestFit="1" customWidth="1"/>
    <col min="499" max="499" width="13" bestFit="1" customWidth="1"/>
    <col min="500" max="500" width="8" bestFit="1" customWidth="1"/>
    <col min="501" max="501" width="9.7109375" bestFit="1" customWidth="1"/>
    <col min="502" max="502" width="12.85546875" bestFit="1" customWidth="1"/>
    <col min="503" max="503" width="7.7109375" bestFit="1" customWidth="1"/>
    <col min="504" max="504" width="9.28515625" bestFit="1" customWidth="1"/>
    <col min="505" max="505" width="9.5703125" bestFit="1" customWidth="1"/>
    <col min="506" max="506" width="7" bestFit="1" customWidth="1"/>
    <col min="507" max="507" width="8" bestFit="1" customWidth="1"/>
    <col min="508" max="508" width="9.7109375" bestFit="1" customWidth="1"/>
    <col min="509" max="509" width="12.85546875" bestFit="1" customWidth="1"/>
    <col min="510" max="510" width="7.7109375" bestFit="1" customWidth="1"/>
    <col min="511" max="511" width="9.28515625" bestFit="1" customWidth="1"/>
    <col min="512" max="512" width="9.5703125" bestFit="1" customWidth="1"/>
    <col min="513" max="513" width="7" bestFit="1" customWidth="1"/>
    <col min="514" max="514" width="8" bestFit="1" customWidth="1"/>
    <col min="515" max="515" width="9.7109375" bestFit="1" customWidth="1"/>
    <col min="516" max="516" width="12.85546875" bestFit="1" customWidth="1"/>
    <col min="517" max="517" width="7.7109375" bestFit="1" customWidth="1"/>
    <col min="518" max="518" width="9.28515625" bestFit="1" customWidth="1"/>
    <col min="519" max="519" width="9.5703125" bestFit="1" customWidth="1"/>
    <col min="520" max="520" width="7" bestFit="1" customWidth="1"/>
    <col min="521" max="521" width="8" bestFit="1" customWidth="1"/>
    <col min="522" max="522" width="9.7109375" bestFit="1" customWidth="1"/>
    <col min="523" max="523" width="12.85546875" bestFit="1" customWidth="1"/>
    <col min="524" max="524" width="7.7109375" bestFit="1" customWidth="1"/>
    <col min="525" max="525" width="9.28515625" bestFit="1" customWidth="1"/>
    <col min="526" max="526" width="9.5703125" bestFit="1" customWidth="1"/>
    <col min="527" max="527" width="7.140625" bestFit="1" customWidth="1"/>
    <col min="528" max="528" width="9" bestFit="1" customWidth="1"/>
    <col min="529" max="529" width="7.140625" bestFit="1" customWidth="1"/>
    <col min="530" max="530" width="9" bestFit="1" customWidth="1"/>
    <col min="531" max="531" width="7.140625" bestFit="1" customWidth="1"/>
    <col min="532" max="532" width="9" bestFit="1" customWidth="1"/>
    <col min="533" max="533" width="7.140625" bestFit="1" customWidth="1"/>
    <col min="534" max="534" width="9" bestFit="1" customWidth="1"/>
    <col min="535" max="535" width="7.140625" bestFit="1" customWidth="1"/>
    <col min="536" max="536" width="9" bestFit="1" customWidth="1"/>
    <col min="537" max="537" width="7.140625" bestFit="1" customWidth="1"/>
    <col min="538" max="538" width="9" bestFit="1" customWidth="1"/>
    <col min="539" max="539" width="7.140625" bestFit="1" customWidth="1"/>
    <col min="540" max="540" width="9" bestFit="1" customWidth="1"/>
    <col min="541" max="541" width="7.140625" bestFit="1" customWidth="1"/>
    <col min="542" max="542" width="9" bestFit="1" customWidth="1"/>
    <col min="543" max="543" width="7.140625" bestFit="1" customWidth="1"/>
    <col min="544" max="544" width="9" bestFit="1" customWidth="1"/>
    <col min="545" max="545" width="8.140625" bestFit="1" customWidth="1"/>
    <col min="546" max="546" width="10" bestFit="1" customWidth="1"/>
    <col min="547" max="547" width="8.140625" bestFit="1" customWidth="1"/>
    <col min="548" max="548" width="10" bestFit="1" customWidth="1"/>
    <col min="549" max="549" width="8.140625" bestFit="1" customWidth="1"/>
    <col min="550" max="550" width="10" bestFit="1" customWidth="1"/>
    <col min="551" max="551" width="8" bestFit="1" customWidth="1"/>
    <col min="552" max="552" width="9.7109375" bestFit="1" customWidth="1"/>
    <col min="553" max="553" width="12.85546875" bestFit="1" customWidth="1"/>
    <col min="554" max="554" width="7.7109375" bestFit="1" customWidth="1"/>
    <col min="555" max="555" width="9.28515625" bestFit="1" customWidth="1"/>
    <col min="556" max="556" width="9.5703125" bestFit="1" customWidth="1"/>
    <col min="557" max="557" width="7.5703125" bestFit="1" customWidth="1"/>
    <col min="558" max="558" width="8.140625" bestFit="1" customWidth="1"/>
    <col min="559" max="559" width="7.5703125" bestFit="1" customWidth="1"/>
    <col min="560" max="560" width="8.140625" bestFit="1" customWidth="1"/>
    <col min="561" max="561" width="7.5703125" bestFit="1" customWidth="1"/>
    <col min="562" max="562" width="8.140625" bestFit="1" customWidth="1"/>
    <col min="563" max="563" width="7.5703125" bestFit="1" customWidth="1"/>
    <col min="564" max="564" width="8.140625" bestFit="1" customWidth="1"/>
    <col min="565" max="565" width="7.5703125" bestFit="1" customWidth="1"/>
    <col min="566" max="566" width="8.140625" bestFit="1" customWidth="1"/>
    <col min="567" max="567" width="7.5703125" bestFit="1" customWidth="1"/>
    <col min="568" max="568" width="8.140625" bestFit="1" customWidth="1"/>
    <col min="569" max="569" width="9.140625" bestFit="1" customWidth="1"/>
    <col min="570" max="570" width="10.28515625" bestFit="1" customWidth="1"/>
    <col min="571" max="571" width="9.140625" bestFit="1" customWidth="1"/>
    <col min="572" max="572" width="10.28515625" bestFit="1" customWidth="1"/>
    <col min="573" max="573" width="9.140625" bestFit="1" customWidth="1"/>
    <col min="574" max="574" width="10.28515625" bestFit="1" customWidth="1"/>
    <col min="575" max="575" width="9.140625" bestFit="1" customWidth="1"/>
    <col min="576" max="576" width="10.28515625" bestFit="1" customWidth="1"/>
    <col min="577" max="577" width="9.140625" bestFit="1" customWidth="1"/>
    <col min="578" max="578" width="10.28515625" bestFit="1" customWidth="1"/>
    <col min="579" max="579" width="9.140625" bestFit="1" customWidth="1"/>
    <col min="580" max="580" width="10.28515625" bestFit="1" customWidth="1"/>
    <col min="581" max="581" width="8" bestFit="1" customWidth="1"/>
    <col min="582" max="582" width="9.7109375" bestFit="1" customWidth="1"/>
    <col min="583" max="583" width="12.85546875" bestFit="1" customWidth="1"/>
    <col min="584" max="584" width="7.7109375" bestFit="1" customWidth="1"/>
    <col min="585" max="585" width="9.28515625" bestFit="1" customWidth="1"/>
    <col min="586" max="586" width="8.5703125" bestFit="1" customWidth="1"/>
    <col min="587" max="595" width="7" bestFit="1" customWidth="1"/>
    <col min="596" max="596" width="7.140625" bestFit="1" customWidth="1"/>
    <col min="597" max="597" width="7" bestFit="1" customWidth="1"/>
    <col min="598" max="598" width="8.7109375" bestFit="1" customWidth="1"/>
    <col min="599" max="599" width="11.85546875" bestFit="1" customWidth="1"/>
    <col min="600" max="600" width="6.7109375" bestFit="1" customWidth="1"/>
    <col min="601" max="601" width="8.28515625" bestFit="1" customWidth="1"/>
    <col min="602" max="602" width="10.5703125" bestFit="1" customWidth="1"/>
    <col min="603" max="604" width="8.140625" bestFit="1" customWidth="1"/>
    <col min="605" max="605" width="10" bestFit="1" customWidth="1"/>
    <col min="606" max="606" width="9" bestFit="1" customWidth="1"/>
    <col min="607" max="607" width="10.7109375" bestFit="1" customWidth="1"/>
    <col min="608" max="608" width="13.85546875" bestFit="1" customWidth="1"/>
    <col min="609" max="609" width="8.7109375" bestFit="1" customWidth="1"/>
    <col min="610" max="610" width="10.28515625" bestFit="1" customWidth="1"/>
    <col min="611" max="611" width="10.5703125" bestFit="1" customWidth="1"/>
    <col min="612" max="615" width="8.140625" bestFit="1" customWidth="1"/>
    <col min="616" max="616" width="10" bestFit="1" customWidth="1"/>
    <col min="617" max="617" width="11.140625" customWidth="1"/>
    <col min="618" max="618" width="9.140625" bestFit="1" customWidth="1"/>
    <col min="619" max="619" width="12.28515625" bestFit="1" customWidth="1"/>
    <col min="620" max="620" width="9" bestFit="1" customWidth="1"/>
    <col min="621" max="621" width="10.7109375" bestFit="1" customWidth="1"/>
    <col min="622" max="622" width="13.85546875" bestFit="1" customWidth="1"/>
    <col min="623" max="623" width="8.7109375" bestFit="1" customWidth="1"/>
    <col min="624" max="624" width="10.28515625" bestFit="1" customWidth="1"/>
    <col min="625" max="625" width="10.5703125" bestFit="1" customWidth="1"/>
    <col min="626" max="627" width="8.140625" bestFit="1" customWidth="1"/>
    <col min="628" max="628" width="10" bestFit="1" customWidth="1"/>
    <col min="629" max="629" width="11.140625" bestFit="1" customWidth="1"/>
    <col min="630" max="630" width="9.140625" bestFit="1" customWidth="1"/>
    <col min="631" max="631" width="12.28515625" bestFit="1" customWidth="1"/>
    <col min="632" max="632" width="9" bestFit="1" customWidth="1"/>
    <col min="633" max="633" width="10.7109375" bestFit="1" customWidth="1"/>
    <col min="634" max="634" width="13.85546875" bestFit="1" customWidth="1"/>
    <col min="635" max="635" width="8.7109375" bestFit="1" customWidth="1"/>
    <col min="636" max="636" width="10.28515625" bestFit="1" customWidth="1"/>
    <col min="637" max="637" width="10.5703125" bestFit="1" customWidth="1"/>
    <col min="638" max="638" width="8.140625" bestFit="1" customWidth="1"/>
    <col min="639" max="639" width="10" bestFit="1" customWidth="1"/>
    <col min="640" max="640" width="11.140625" bestFit="1" customWidth="1"/>
    <col min="641" max="641" width="9.140625" bestFit="1" customWidth="1"/>
    <col min="642" max="642" width="12.28515625" bestFit="1" customWidth="1"/>
    <col min="643" max="643" width="9" bestFit="1" customWidth="1"/>
    <col min="644" max="644" width="10.7109375" bestFit="1" customWidth="1"/>
    <col min="645" max="645" width="13.85546875" bestFit="1" customWidth="1"/>
    <col min="646" max="646" width="8.7109375" bestFit="1" customWidth="1"/>
    <col min="647" max="647" width="10.28515625" bestFit="1" customWidth="1"/>
    <col min="648" max="648" width="10.5703125" bestFit="1" customWidth="1"/>
    <col min="649" max="650" width="8.140625" bestFit="1" customWidth="1"/>
    <col min="651" max="651" width="10" bestFit="1" customWidth="1"/>
    <col min="652" max="652" width="11.140625" bestFit="1" customWidth="1"/>
    <col min="653" max="653" width="9.140625" bestFit="1" customWidth="1"/>
    <col min="654" max="654" width="12.28515625" bestFit="1" customWidth="1"/>
    <col min="655" max="655" width="9" bestFit="1" customWidth="1"/>
    <col min="656" max="656" width="10.7109375" bestFit="1" customWidth="1"/>
    <col min="657" max="657" width="13.85546875" bestFit="1" customWidth="1"/>
    <col min="658" max="658" width="8.7109375" bestFit="1" customWidth="1"/>
    <col min="659" max="659" width="10.28515625" bestFit="1" customWidth="1"/>
    <col min="660" max="660" width="10.5703125" bestFit="1" customWidth="1"/>
    <col min="661" max="661" width="7.140625" bestFit="1" customWidth="1"/>
    <col min="662" max="662" width="10" bestFit="1" customWidth="1"/>
    <col min="663" max="663" width="9" bestFit="1" customWidth="1"/>
    <col min="664" max="664" width="10.7109375" bestFit="1" customWidth="1"/>
    <col min="665" max="665" width="13.85546875" bestFit="1" customWidth="1"/>
    <col min="666" max="666" width="8.7109375" bestFit="1" customWidth="1"/>
    <col min="667" max="667" width="10.28515625" bestFit="1" customWidth="1"/>
    <col min="668" max="668" width="10.5703125" bestFit="1" customWidth="1"/>
    <col min="669" max="669" width="9" bestFit="1" customWidth="1"/>
    <col min="670" max="670" width="12.7109375" bestFit="1" customWidth="1"/>
    <col min="671" max="671" width="10.7109375" bestFit="1" customWidth="1"/>
    <col min="672" max="672" width="13.85546875" bestFit="1" customWidth="1"/>
    <col min="673" max="673" width="8.7109375" bestFit="1" customWidth="1"/>
    <col min="674" max="674" width="10.28515625" bestFit="1" customWidth="1"/>
  </cols>
  <sheetData>
    <row r="1" spans="1:674" x14ac:dyDescent="0.25">
      <c r="A1" s="92" t="s">
        <v>387</v>
      </c>
      <c r="B1" s="92" t="s">
        <v>388</v>
      </c>
      <c r="C1" s="92" t="s">
        <v>393</v>
      </c>
      <c r="D1" s="92" t="s">
        <v>392</v>
      </c>
      <c r="E1" s="92" t="s">
        <v>389</v>
      </c>
      <c r="F1" s="92" t="s">
        <v>394</v>
      </c>
      <c r="G1" s="92" t="s">
        <v>390</v>
      </c>
      <c r="H1" s="92" t="s">
        <v>356</v>
      </c>
      <c r="I1" s="87" t="s">
        <v>400</v>
      </c>
      <c r="J1" s="87" t="s">
        <v>401</v>
      </c>
      <c r="K1" s="87" t="s">
        <v>395</v>
      </c>
      <c r="L1" s="87" t="s">
        <v>396</v>
      </c>
      <c r="M1" s="87" t="s">
        <v>397</v>
      </c>
      <c r="N1" s="87" t="s">
        <v>398</v>
      </c>
      <c r="O1" s="87" t="s">
        <v>399</v>
      </c>
      <c r="P1" s="87" t="s">
        <v>402</v>
      </c>
      <c r="Q1" s="87" t="s">
        <v>403</v>
      </c>
      <c r="R1" s="87" t="s">
        <v>404</v>
      </c>
      <c r="S1" s="87" t="s">
        <v>405</v>
      </c>
      <c r="T1" s="87" t="s">
        <v>406</v>
      </c>
      <c r="U1" s="87" t="s">
        <v>407</v>
      </c>
      <c r="V1" s="87" t="s">
        <v>408</v>
      </c>
      <c r="W1" s="87" t="s">
        <v>409</v>
      </c>
      <c r="X1" s="87" t="s">
        <v>410</v>
      </c>
      <c r="Y1" s="87" t="s">
        <v>411</v>
      </c>
      <c r="Z1" s="87" t="s">
        <v>412</v>
      </c>
      <c r="AA1" s="87" t="s">
        <v>413</v>
      </c>
      <c r="AB1" s="87" t="s">
        <v>414</v>
      </c>
      <c r="AC1" s="87" t="s">
        <v>415</v>
      </c>
      <c r="AD1" s="87" t="s">
        <v>416</v>
      </c>
      <c r="AE1" s="87" t="s">
        <v>417</v>
      </c>
      <c r="AF1" s="92" t="s">
        <v>418</v>
      </c>
      <c r="AG1" s="92" t="s">
        <v>419</v>
      </c>
      <c r="AH1" s="92" t="s">
        <v>420</v>
      </c>
      <c r="AI1" s="92" t="s">
        <v>421</v>
      </c>
      <c r="AJ1" s="92" t="s">
        <v>422</v>
      </c>
      <c r="AK1" s="92" t="s">
        <v>423</v>
      </c>
      <c r="AL1" s="92" t="s">
        <v>424</v>
      </c>
      <c r="AM1" s="92" t="s">
        <v>425</v>
      </c>
      <c r="AN1" s="92" t="s">
        <v>426</v>
      </c>
      <c r="AO1" s="92" t="s">
        <v>427</v>
      </c>
      <c r="AP1" s="92" t="s">
        <v>428</v>
      </c>
      <c r="AQ1" s="92" t="s">
        <v>429</v>
      </c>
      <c r="AR1" s="92" t="s">
        <v>430</v>
      </c>
      <c r="AS1" s="92" t="s">
        <v>431</v>
      </c>
      <c r="AT1" s="92" t="s">
        <v>432</v>
      </c>
      <c r="AU1" s="92" t="s">
        <v>433</v>
      </c>
      <c r="AV1" s="92" t="s">
        <v>434</v>
      </c>
      <c r="AW1" s="92" t="s">
        <v>435</v>
      </c>
      <c r="AX1" s="92" t="s">
        <v>436</v>
      </c>
      <c r="AY1" s="92" t="s">
        <v>437</v>
      </c>
      <c r="AZ1" s="87" t="s">
        <v>438</v>
      </c>
      <c r="BA1" s="87" t="s">
        <v>439</v>
      </c>
      <c r="BB1" s="87" t="s">
        <v>442</v>
      </c>
      <c r="BC1" s="87" t="s">
        <v>441</v>
      </c>
      <c r="BD1" s="87" t="s">
        <v>440</v>
      </c>
      <c r="BE1" s="87" t="s">
        <v>443</v>
      </c>
      <c r="BF1" s="87" t="s">
        <v>453</v>
      </c>
      <c r="BG1" s="87" t="s">
        <v>444</v>
      </c>
      <c r="BH1" s="87" t="s">
        <v>445</v>
      </c>
      <c r="BI1" s="87" t="s">
        <v>463</v>
      </c>
      <c r="BJ1" s="92" t="s">
        <v>446</v>
      </c>
      <c r="BK1" s="92" t="s">
        <v>447</v>
      </c>
      <c r="BL1" s="92" t="s">
        <v>448</v>
      </c>
      <c r="BM1" s="92" t="s">
        <v>449</v>
      </c>
      <c r="BN1" s="92" t="s">
        <v>450</v>
      </c>
      <c r="BO1" s="92" t="s">
        <v>454</v>
      </c>
      <c r="BP1" s="92" t="s">
        <v>451</v>
      </c>
      <c r="BQ1" s="92" t="s">
        <v>452</v>
      </c>
      <c r="BR1" s="92" t="s">
        <v>464</v>
      </c>
      <c r="BS1" s="87" t="s">
        <v>455</v>
      </c>
      <c r="BT1" s="87" t="s">
        <v>456</v>
      </c>
      <c r="BU1" s="87" t="s">
        <v>457</v>
      </c>
      <c r="BV1" s="87" t="s">
        <v>458</v>
      </c>
      <c r="BW1" s="87" t="s">
        <v>459</v>
      </c>
      <c r="BX1" s="87" t="s">
        <v>460</v>
      </c>
      <c r="BY1" s="87" t="s">
        <v>461</v>
      </c>
      <c r="BZ1" s="87" t="s">
        <v>462</v>
      </c>
      <c r="CA1" s="87" t="s">
        <v>465</v>
      </c>
      <c r="CB1" s="92" t="s">
        <v>466</v>
      </c>
      <c r="CC1" s="92" t="s">
        <v>467</v>
      </c>
      <c r="CD1" s="92" t="s">
        <v>468</v>
      </c>
      <c r="CE1" s="92" t="s">
        <v>469</v>
      </c>
      <c r="CF1" s="92" t="s">
        <v>470</v>
      </c>
      <c r="CG1" s="92" t="s">
        <v>471</v>
      </c>
      <c r="CH1" s="92" t="s">
        <v>472</v>
      </c>
      <c r="CI1" s="92" t="s">
        <v>473</v>
      </c>
      <c r="CJ1" s="92" t="s">
        <v>474</v>
      </c>
      <c r="CK1" s="87" t="s">
        <v>475</v>
      </c>
      <c r="CL1" s="87" t="s">
        <v>476</v>
      </c>
      <c r="CM1" s="87" t="s">
        <v>477</v>
      </c>
      <c r="CN1" s="87" t="s">
        <v>478</v>
      </c>
      <c r="CO1" s="87" t="s">
        <v>479</v>
      </c>
      <c r="CP1" s="87" t="s">
        <v>480</v>
      </c>
      <c r="CQ1" s="87" t="s">
        <v>481</v>
      </c>
      <c r="CR1" s="87" t="s">
        <v>482</v>
      </c>
      <c r="CS1" s="87" t="s">
        <v>483</v>
      </c>
      <c r="CT1" s="87" t="s">
        <v>484</v>
      </c>
      <c r="CU1" s="87" t="s">
        <v>485</v>
      </c>
      <c r="CV1" s="92" t="s">
        <v>486</v>
      </c>
      <c r="CW1" s="92" t="s">
        <v>487</v>
      </c>
      <c r="CX1" s="92" t="s">
        <v>488</v>
      </c>
      <c r="CY1" s="92" t="s">
        <v>489</v>
      </c>
      <c r="CZ1" s="92" t="s">
        <v>490</v>
      </c>
      <c r="DA1" s="92" t="s">
        <v>491</v>
      </c>
      <c r="DB1" s="92" t="s">
        <v>492</v>
      </c>
      <c r="DC1" s="92" t="s">
        <v>493</v>
      </c>
      <c r="DD1" s="92" t="s">
        <v>494</v>
      </c>
      <c r="DE1" s="92" t="s">
        <v>495</v>
      </c>
      <c r="DF1" s="87" t="s">
        <v>496</v>
      </c>
      <c r="DG1" s="87" t="s">
        <v>497</v>
      </c>
      <c r="DH1" s="87" t="s">
        <v>498</v>
      </c>
      <c r="DI1" s="87" t="s">
        <v>499</v>
      </c>
      <c r="DJ1" s="87" t="s">
        <v>500</v>
      </c>
      <c r="DK1" s="87" t="s">
        <v>501</v>
      </c>
      <c r="DL1" s="87" t="s">
        <v>502</v>
      </c>
      <c r="DM1" s="87" t="s">
        <v>503</v>
      </c>
      <c r="DN1" s="87" t="s">
        <v>504</v>
      </c>
      <c r="DO1" s="92" t="s">
        <v>505</v>
      </c>
      <c r="DP1" s="92" t="s">
        <v>506</v>
      </c>
      <c r="DQ1" s="92" t="s">
        <v>507</v>
      </c>
      <c r="DR1" s="92" t="s">
        <v>514</v>
      </c>
      <c r="DS1" s="92" t="s">
        <v>508</v>
      </c>
      <c r="DT1" s="92" t="s">
        <v>509</v>
      </c>
      <c r="DU1" s="92" t="s">
        <v>510</v>
      </c>
      <c r="DV1" s="92" t="s">
        <v>511</v>
      </c>
      <c r="DW1" s="92" t="s">
        <v>512</v>
      </c>
      <c r="DX1" s="92" t="s">
        <v>513</v>
      </c>
      <c r="DY1" s="87" t="s">
        <v>515</v>
      </c>
      <c r="DZ1" s="87" t="s">
        <v>516</v>
      </c>
      <c r="EA1" s="87" t="s">
        <v>517</v>
      </c>
      <c r="EB1" s="87" t="s">
        <v>518</v>
      </c>
      <c r="EC1" s="87" t="s">
        <v>519</v>
      </c>
      <c r="ED1" s="87" t="s">
        <v>520</v>
      </c>
      <c r="EE1" s="87" t="s">
        <v>521</v>
      </c>
      <c r="EF1" s="87" t="s">
        <v>522</v>
      </c>
      <c r="EG1" s="87" t="s">
        <v>523</v>
      </c>
      <c r="EH1" s="87" t="s">
        <v>524</v>
      </c>
      <c r="EI1" s="87" t="s">
        <v>525</v>
      </c>
      <c r="EJ1" s="87" t="s">
        <v>526</v>
      </c>
      <c r="EK1" s="87" t="s">
        <v>527</v>
      </c>
      <c r="EL1" s="87" t="s">
        <v>528</v>
      </c>
      <c r="EM1" s="87" t="s">
        <v>529</v>
      </c>
      <c r="EN1" s="87" t="s">
        <v>530</v>
      </c>
      <c r="EO1" s="87" t="s">
        <v>531</v>
      </c>
      <c r="EP1" s="87" t="s">
        <v>532</v>
      </c>
      <c r="EQ1" s="87" t="s">
        <v>533</v>
      </c>
      <c r="ER1" s="87" t="s">
        <v>534</v>
      </c>
      <c r="ES1" s="87" t="s">
        <v>535</v>
      </c>
      <c r="ET1" s="92" t="s">
        <v>536</v>
      </c>
      <c r="EU1" s="92" t="s">
        <v>537</v>
      </c>
      <c r="EV1" s="92" t="s">
        <v>543</v>
      </c>
      <c r="EW1" s="92" t="s">
        <v>542</v>
      </c>
      <c r="EX1" s="92" t="s">
        <v>541</v>
      </c>
      <c r="EY1" s="92" t="s">
        <v>540</v>
      </c>
      <c r="EZ1" s="92" t="s">
        <v>539</v>
      </c>
      <c r="FA1" s="92" t="s">
        <v>538</v>
      </c>
      <c r="FB1" s="92" t="s">
        <v>544</v>
      </c>
      <c r="FC1" s="92" t="s">
        <v>545</v>
      </c>
      <c r="FD1" s="92" t="s">
        <v>546</v>
      </c>
      <c r="FE1" s="92" t="s">
        <v>547</v>
      </c>
      <c r="FF1" s="92" t="s">
        <v>548</v>
      </c>
      <c r="FG1" s="92" t="s">
        <v>549</v>
      </c>
      <c r="FH1" s="87" t="s">
        <v>550</v>
      </c>
      <c r="FI1" s="87" t="s">
        <v>551</v>
      </c>
      <c r="FJ1" s="87" t="s">
        <v>552</v>
      </c>
      <c r="FK1" s="87" t="s">
        <v>553</v>
      </c>
      <c r="FL1" s="87" t="s">
        <v>554</v>
      </c>
      <c r="FM1" s="87" t="s">
        <v>555</v>
      </c>
      <c r="FN1" s="87" t="s">
        <v>556</v>
      </c>
      <c r="FO1" s="87" t="s">
        <v>560</v>
      </c>
      <c r="FP1" s="87" t="s">
        <v>561</v>
      </c>
      <c r="FQ1" s="87" t="s">
        <v>562</v>
      </c>
      <c r="FR1" s="87" t="s">
        <v>563</v>
      </c>
      <c r="FS1" s="87" t="s">
        <v>564</v>
      </c>
      <c r="FT1" s="87" t="s">
        <v>557</v>
      </c>
      <c r="FU1" s="87" t="s">
        <v>558</v>
      </c>
      <c r="FV1" s="87" t="s">
        <v>559</v>
      </c>
      <c r="FW1" s="87" t="s">
        <v>574</v>
      </c>
      <c r="FX1" s="92" t="s">
        <v>565</v>
      </c>
      <c r="FY1" s="92" t="s">
        <v>566</v>
      </c>
      <c r="FZ1" s="92" t="s">
        <v>567</v>
      </c>
      <c r="GA1" s="92" t="s">
        <v>569</v>
      </c>
      <c r="GB1" s="87" t="s">
        <v>581</v>
      </c>
      <c r="GC1" s="87" t="s">
        <v>582</v>
      </c>
      <c r="GD1" s="87" t="s">
        <v>583</v>
      </c>
      <c r="GE1" s="87" t="s">
        <v>584</v>
      </c>
      <c r="GF1" s="92" t="s">
        <v>577</v>
      </c>
      <c r="GG1" s="92" t="s">
        <v>568</v>
      </c>
      <c r="GH1" s="87" t="s">
        <v>585</v>
      </c>
      <c r="GI1" s="87" t="s">
        <v>586</v>
      </c>
      <c r="GJ1" s="87" t="s">
        <v>587</v>
      </c>
      <c r="GK1" s="87" t="s">
        <v>588</v>
      </c>
      <c r="GL1" s="92" t="s">
        <v>578</v>
      </c>
      <c r="GM1" s="92" t="s">
        <v>570</v>
      </c>
      <c r="GN1" s="87" t="s">
        <v>589</v>
      </c>
      <c r="GO1" s="87" t="s">
        <v>590</v>
      </c>
      <c r="GP1" s="87" t="s">
        <v>591</v>
      </c>
      <c r="GQ1" s="87" t="s">
        <v>592</v>
      </c>
      <c r="GR1" s="92" t="s">
        <v>1058</v>
      </c>
      <c r="GS1" s="92" t="s">
        <v>571</v>
      </c>
      <c r="GT1" s="87" t="s">
        <v>593</v>
      </c>
      <c r="GU1" s="87" t="s">
        <v>594</v>
      </c>
      <c r="GV1" s="87" t="s">
        <v>595</v>
      </c>
      <c r="GW1" s="87" t="s">
        <v>596</v>
      </c>
      <c r="GX1" s="92" t="s">
        <v>579</v>
      </c>
      <c r="GY1" s="92" t="s">
        <v>572</v>
      </c>
      <c r="GZ1" s="87" t="s">
        <v>597</v>
      </c>
      <c r="HA1" s="87" t="s">
        <v>598</v>
      </c>
      <c r="HB1" s="87" t="s">
        <v>599</v>
      </c>
      <c r="HC1" s="87" t="s">
        <v>600</v>
      </c>
      <c r="HD1" s="92" t="s">
        <v>580</v>
      </c>
      <c r="HE1" s="92" t="s">
        <v>573</v>
      </c>
      <c r="HF1" s="87" t="s">
        <v>601</v>
      </c>
      <c r="HG1" s="87" t="s">
        <v>602</v>
      </c>
      <c r="HH1" s="87" t="s">
        <v>603</v>
      </c>
      <c r="HI1" s="87" t="s">
        <v>604</v>
      </c>
      <c r="HJ1" s="92" t="s">
        <v>575</v>
      </c>
      <c r="HK1" s="92" t="s">
        <v>576</v>
      </c>
      <c r="HL1" s="92" t="s">
        <v>605</v>
      </c>
      <c r="HM1" s="92" t="s">
        <v>606</v>
      </c>
      <c r="HN1" s="92" t="s">
        <v>607</v>
      </c>
      <c r="HO1" s="92" t="s">
        <v>608</v>
      </c>
      <c r="HP1" s="87" t="s">
        <v>609</v>
      </c>
      <c r="HQ1" s="87" t="s">
        <v>610</v>
      </c>
      <c r="HR1" s="87" t="s">
        <v>611</v>
      </c>
      <c r="HS1" s="87" t="s">
        <v>612</v>
      </c>
      <c r="HT1" s="87" t="s">
        <v>613</v>
      </c>
      <c r="HU1" s="92" t="s">
        <v>614</v>
      </c>
      <c r="HV1" s="92" t="s">
        <v>615</v>
      </c>
      <c r="HW1" s="92" t="s">
        <v>616</v>
      </c>
      <c r="HX1" s="92" t="s">
        <v>617</v>
      </c>
      <c r="HY1" s="87" t="s">
        <v>618</v>
      </c>
      <c r="HZ1" s="87" t="s">
        <v>619</v>
      </c>
      <c r="IA1" s="87" t="s">
        <v>620</v>
      </c>
      <c r="IB1" s="87" t="s">
        <v>621</v>
      </c>
      <c r="IC1" s="87" t="s">
        <v>622</v>
      </c>
      <c r="ID1" s="87" t="s">
        <v>623</v>
      </c>
      <c r="IE1" s="87" t="s">
        <v>387</v>
      </c>
      <c r="IF1" s="92" t="s">
        <v>624</v>
      </c>
      <c r="IG1" s="92" t="s">
        <v>625</v>
      </c>
      <c r="IH1" s="92" t="s">
        <v>626</v>
      </c>
      <c r="II1" s="92" t="s">
        <v>627</v>
      </c>
      <c r="IJ1" s="87" t="s">
        <v>628</v>
      </c>
      <c r="IK1" s="87" t="s">
        <v>629</v>
      </c>
      <c r="IL1" s="87" t="s">
        <v>630</v>
      </c>
      <c r="IM1" s="87" t="s">
        <v>631</v>
      </c>
      <c r="IN1" s="92" t="s">
        <v>632</v>
      </c>
      <c r="IO1" s="92" t="s">
        <v>633</v>
      </c>
      <c r="IP1" s="87" t="s">
        <v>634</v>
      </c>
      <c r="IQ1" s="87" t="s">
        <v>635</v>
      </c>
      <c r="IR1" s="87" t="s">
        <v>636</v>
      </c>
      <c r="IS1" s="87" t="s">
        <v>637</v>
      </c>
      <c r="IT1" s="92" t="s">
        <v>638</v>
      </c>
      <c r="IU1" s="92" t="s">
        <v>639</v>
      </c>
      <c r="IV1" s="87" t="s">
        <v>640</v>
      </c>
      <c r="IW1" s="87" t="s">
        <v>641</v>
      </c>
      <c r="IX1" s="87" t="s">
        <v>642</v>
      </c>
      <c r="IY1" s="87" t="s">
        <v>643</v>
      </c>
      <c r="IZ1" s="87" t="s">
        <v>651</v>
      </c>
      <c r="JA1" s="92" t="s">
        <v>644</v>
      </c>
      <c r="JB1" s="92" t="s">
        <v>645</v>
      </c>
      <c r="JC1" s="92" t="s">
        <v>647</v>
      </c>
      <c r="JD1" s="92" t="s">
        <v>646</v>
      </c>
      <c r="JE1" s="92" t="s">
        <v>648</v>
      </c>
      <c r="JF1" s="92" t="s">
        <v>649</v>
      </c>
      <c r="JG1" s="87" t="s">
        <v>652</v>
      </c>
      <c r="JH1" s="87" t="s">
        <v>653</v>
      </c>
      <c r="JI1" s="87" t="s">
        <v>654</v>
      </c>
      <c r="JJ1" s="87" t="s">
        <v>655</v>
      </c>
      <c r="JK1" s="87" t="s">
        <v>650</v>
      </c>
      <c r="JL1" s="87" t="s">
        <v>656</v>
      </c>
      <c r="JM1" s="92" t="s">
        <v>657</v>
      </c>
      <c r="JN1" s="92" t="s">
        <v>658</v>
      </c>
      <c r="JO1" s="92" t="s">
        <v>659</v>
      </c>
      <c r="JP1" s="92" t="s">
        <v>660</v>
      </c>
      <c r="JQ1" s="87" t="s">
        <v>661</v>
      </c>
      <c r="JR1" s="87" t="s">
        <v>662</v>
      </c>
      <c r="JS1" s="87" t="s">
        <v>663</v>
      </c>
      <c r="JT1" s="87" t="s">
        <v>664</v>
      </c>
      <c r="JU1" s="92" t="s">
        <v>665</v>
      </c>
      <c r="JV1" s="92" t="s">
        <v>666</v>
      </c>
      <c r="JW1" s="92" t="s">
        <v>667</v>
      </c>
      <c r="JX1" s="92" t="s">
        <v>668</v>
      </c>
      <c r="JY1" s="87" t="s">
        <v>669</v>
      </c>
      <c r="JZ1" s="87" t="s">
        <v>670</v>
      </c>
      <c r="KA1" s="87" t="s">
        <v>671</v>
      </c>
      <c r="KB1" s="87" t="s">
        <v>672</v>
      </c>
      <c r="KC1" s="92" t="s">
        <v>673</v>
      </c>
      <c r="KD1" s="92" t="s">
        <v>674</v>
      </c>
      <c r="KE1" s="92" t="s">
        <v>675</v>
      </c>
      <c r="KF1" s="92" t="s">
        <v>676</v>
      </c>
      <c r="KG1" s="87" t="s">
        <v>677</v>
      </c>
      <c r="KH1" s="87" t="s">
        <v>678</v>
      </c>
      <c r="KI1" s="87" t="s">
        <v>679</v>
      </c>
      <c r="KJ1" s="87" t="s">
        <v>680</v>
      </c>
      <c r="KK1" s="87" t="s">
        <v>681</v>
      </c>
      <c r="KL1" s="92" t="s">
        <v>682</v>
      </c>
      <c r="KM1" s="92" t="s">
        <v>683</v>
      </c>
      <c r="KN1" s="92" t="s">
        <v>684</v>
      </c>
      <c r="KO1" s="92" t="s">
        <v>685</v>
      </c>
      <c r="KP1" s="92" t="s">
        <v>686</v>
      </c>
      <c r="KQ1" s="92" t="s">
        <v>687</v>
      </c>
      <c r="KR1" s="92" t="s">
        <v>698</v>
      </c>
      <c r="KS1" s="92" t="s">
        <v>697</v>
      </c>
      <c r="KT1" s="92" t="s">
        <v>696</v>
      </c>
      <c r="KU1" s="87" t="s">
        <v>688</v>
      </c>
      <c r="KV1" s="87" t="s">
        <v>689</v>
      </c>
      <c r="KW1" s="87" t="s">
        <v>690</v>
      </c>
      <c r="KX1" s="87" t="s">
        <v>691</v>
      </c>
      <c r="KY1" s="87" t="s">
        <v>692</v>
      </c>
      <c r="KZ1" s="87" t="s">
        <v>693</v>
      </c>
      <c r="LA1" s="87" t="s">
        <v>694</v>
      </c>
      <c r="LB1" s="87" t="s">
        <v>695</v>
      </c>
      <c r="LC1" s="92" t="s">
        <v>699</v>
      </c>
      <c r="LD1" s="92" t="s">
        <v>700</v>
      </c>
      <c r="LE1" s="92" t="s">
        <v>701</v>
      </c>
      <c r="LF1" s="92" t="s">
        <v>702</v>
      </c>
      <c r="LG1" s="92" t="s">
        <v>703</v>
      </c>
      <c r="LH1" s="92" t="s">
        <v>704</v>
      </c>
      <c r="LI1" s="92" t="s">
        <v>705</v>
      </c>
      <c r="LJ1" s="92" t="s">
        <v>706</v>
      </c>
      <c r="LK1" s="87" t="s">
        <v>707</v>
      </c>
      <c r="LL1" s="87" t="s">
        <v>708</v>
      </c>
      <c r="LM1" s="87" t="s">
        <v>709</v>
      </c>
      <c r="LN1" s="87" t="s">
        <v>710</v>
      </c>
      <c r="LO1" s="87" t="s">
        <v>711</v>
      </c>
      <c r="LP1" s="87" t="s">
        <v>712</v>
      </c>
      <c r="LQ1" s="87" t="s">
        <v>713</v>
      </c>
      <c r="LR1" s="87" t="s">
        <v>714</v>
      </c>
      <c r="LS1" s="92" t="s">
        <v>715</v>
      </c>
      <c r="LT1" s="92" t="s">
        <v>716</v>
      </c>
      <c r="LU1" s="92" t="s">
        <v>717</v>
      </c>
      <c r="LV1" s="92" t="s">
        <v>718</v>
      </c>
      <c r="LW1" s="92" t="s">
        <v>719</v>
      </c>
      <c r="LX1" s="92" t="s">
        <v>720</v>
      </c>
      <c r="LY1" s="92" t="s">
        <v>721</v>
      </c>
      <c r="LZ1" s="92" t="s">
        <v>722</v>
      </c>
      <c r="MA1" s="92" t="s">
        <v>723</v>
      </c>
      <c r="MB1" s="87" t="s">
        <v>724</v>
      </c>
      <c r="MC1" s="87" t="s">
        <v>725</v>
      </c>
      <c r="MD1" s="87" t="s">
        <v>726</v>
      </c>
      <c r="ME1" s="87" t="s">
        <v>727</v>
      </c>
      <c r="MF1" s="87" t="s">
        <v>728</v>
      </c>
      <c r="MG1" s="87" t="s">
        <v>729</v>
      </c>
      <c r="MH1" s="87" t="s">
        <v>730</v>
      </c>
      <c r="MI1" s="92" t="s">
        <v>731</v>
      </c>
      <c r="MJ1" s="92" t="s">
        <v>736</v>
      </c>
      <c r="MK1" s="92" t="s">
        <v>737</v>
      </c>
      <c r="ML1" s="92" t="s">
        <v>732</v>
      </c>
      <c r="MM1" s="92" t="s">
        <v>733</v>
      </c>
      <c r="MN1" s="92" t="s">
        <v>734</v>
      </c>
      <c r="MO1" s="92" t="s">
        <v>735</v>
      </c>
      <c r="MP1" s="87" t="s">
        <v>738</v>
      </c>
      <c r="MQ1" s="87" t="s">
        <v>739</v>
      </c>
      <c r="MR1" s="87" t="s">
        <v>740</v>
      </c>
      <c r="MS1" s="87" t="s">
        <v>741</v>
      </c>
      <c r="MT1" s="87" t="s">
        <v>742</v>
      </c>
      <c r="MU1" s="87" t="s">
        <v>743</v>
      </c>
      <c r="MV1" s="92" t="s">
        <v>744</v>
      </c>
      <c r="MW1" s="92" t="s">
        <v>745</v>
      </c>
      <c r="MX1" s="92" t="s">
        <v>746</v>
      </c>
      <c r="MY1" s="92" t="s">
        <v>747</v>
      </c>
      <c r="MZ1" s="92" t="s">
        <v>748</v>
      </c>
      <c r="NA1" s="92" t="s">
        <v>749</v>
      </c>
      <c r="NB1" s="92" t="s">
        <v>750</v>
      </c>
      <c r="NC1" s="92" t="s">
        <v>751</v>
      </c>
      <c r="ND1" s="92" t="s">
        <v>752</v>
      </c>
      <c r="NE1" s="92" t="s">
        <v>387</v>
      </c>
      <c r="NF1" s="87" t="s">
        <v>753</v>
      </c>
      <c r="NG1" s="87" t="s">
        <v>754</v>
      </c>
      <c r="NH1" s="87" t="s">
        <v>755</v>
      </c>
      <c r="NI1" s="87" t="s">
        <v>756</v>
      </c>
      <c r="NJ1" s="87" t="s">
        <v>757</v>
      </c>
      <c r="NK1" s="87" t="s">
        <v>758</v>
      </c>
      <c r="NL1" s="87" t="s">
        <v>759</v>
      </c>
      <c r="NM1" s="87" t="s">
        <v>760</v>
      </c>
      <c r="NN1" s="87" t="s">
        <v>761</v>
      </c>
      <c r="NO1" s="92" t="s">
        <v>762</v>
      </c>
      <c r="NP1" s="92" t="s">
        <v>763</v>
      </c>
      <c r="NQ1" s="92" t="s">
        <v>764</v>
      </c>
      <c r="NR1" s="92" t="s">
        <v>765</v>
      </c>
      <c r="NS1" s="92" t="s">
        <v>766</v>
      </c>
      <c r="NT1" s="92" t="s">
        <v>767</v>
      </c>
      <c r="NU1" s="92" t="s">
        <v>768</v>
      </c>
      <c r="NV1" s="87" t="s">
        <v>769</v>
      </c>
      <c r="NW1" s="87" t="s">
        <v>770</v>
      </c>
      <c r="NX1" s="87" t="s">
        <v>771</v>
      </c>
      <c r="NY1" s="87" t="s">
        <v>776</v>
      </c>
      <c r="NZ1" s="87" t="s">
        <v>777</v>
      </c>
      <c r="OA1" s="87" t="s">
        <v>772</v>
      </c>
      <c r="OB1" s="87" t="s">
        <v>773</v>
      </c>
      <c r="OC1" s="87" t="s">
        <v>774</v>
      </c>
      <c r="OD1" s="87" t="s">
        <v>775</v>
      </c>
      <c r="OE1" s="92" t="s">
        <v>778</v>
      </c>
      <c r="OF1" s="92" t="s">
        <v>779</v>
      </c>
      <c r="OG1" s="92" t="s">
        <v>780</v>
      </c>
      <c r="OH1" s="92" t="s">
        <v>790</v>
      </c>
      <c r="OI1" s="92" t="s">
        <v>781</v>
      </c>
      <c r="OJ1" s="92" t="s">
        <v>782</v>
      </c>
      <c r="OK1" s="92" t="s">
        <v>783</v>
      </c>
      <c r="OL1" s="87" t="s">
        <v>784</v>
      </c>
      <c r="OM1" s="87" t="s">
        <v>785</v>
      </c>
      <c r="ON1" s="87" t="s">
        <v>786</v>
      </c>
      <c r="OO1" s="87" t="s">
        <v>787</v>
      </c>
      <c r="OP1" s="87" t="s">
        <v>788</v>
      </c>
      <c r="OQ1" s="87" t="s">
        <v>789</v>
      </c>
      <c r="OR1" s="92" t="s">
        <v>791</v>
      </c>
      <c r="OS1" s="92" t="s">
        <v>792</v>
      </c>
      <c r="OT1" s="92" t="s">
        <v>793</v>
      </c>
      <c r="OU1" s="92" t="s">
        <v>794</v>
      </c>
      <c r="OV1" s="92" t="s">
        <v>795</v>
      </c>
      <c r="OW1" s="92" t="s">
        <v>796</v>
      </c>
      <c r="OX1" s="87" t="s">
        <v>797</v>
      </c>
      <c r="OY1" s="87" t="s">
        <v>802</v>
      </c>
      <c r="OZ1" s="87" t="s">
        <v>803</v>
      </c>
      <c r="PA1" s="87" t="s">
        <v>804</v>
      </c>
      <c r="PB1" s="87" t="s">
        <v>805</v>
      </c>
      <c r="PC1" s="87" t="s">
        <v>806</v>
      </c>
      <c r="PD1" s="87" t="s">
        <v>807</v>
      </c>
      <c r="PE1" s="87" t="s">
        <v>798</v>
      </c>
      <c r="PF1" s="87" t="s">
        <v>799</v>
      </c>
      <c r="PG1" s="87" t="s">
        <v>800</v>
      </c>
      <c r="PH1" s="87" t="s">
        <v>801</v>
      </c>
      <c r="PI1" s="87" t="s">
        <v>808</v>
      </c>
      <c r="PJ1" s="92" t="s">
        <v>809</v>
      </c>
      <c r="PK1" s="92" t="s">
        <v>810</v>
      </c>
      <c r="PL1" s="92" t="s">
        <v>811</v>
      </c>
      <c r="PM1" s="92" t="s">
        <v>812</v>
      </c>
      <c r="PN1" s="92" t="s">
        <v>813</v>
      </c>
      <c r="PO1" s="92" t="s">
        <v>814</v>
      </c>
      <c r="PP1" s="92" t="s">
        <v>815</v>
      </c>
      <c r="PQ1" s="92" t="s">
        <v>816</v>
      </c>
      <c r="PR1" s="92" t="s">
        <v>817</v>
      </c>
      <c r="PS1" s="92" t="s">
        <v>818</v>
      </c>
      <c r="PT1" s="92" t="s">
        <v>819</v>
      </c>
      <c r="PU1" s="92" t="s">
        <v>820</v>
      </c>
      <c r="PV1" s="92" t="s">
        <v>821</v>
      </c>
      <c r="PW1" s="92" t="s">
        <v>822</v>
      </c>
      <c r="PX1" s="92" t="s">
        <v>823</v>
      </c>
      <c r="PY1" s="92" t="s">
        <v>824</v>
      </c>
      <c r="PZ1" s="92" t="s">
        <v>825</v>
      </c>
      <c r="QA1" s="92" t="s">
        <v>826</v>
      </c>
      <c r="QB1" s="92" t="s">
        <v>827</v>
      </c>
      <c r="QC1" s="92" t="s">
        <v>828</v>
      </c>
      <c r="QD1" s="92" t="s">
        <v>829</v>
      </c>
      <c r="QE1" s="92" t="s">
        <v>830</v>
      </c>
      <c r="QF1" s="92" t="s">
        <v>831</v>
      </c>
      <c r="QG1" s="92" t="s">
        <v>832</v>
      </c>
      <c r="QH1" s="92" t="s">
        <v>833</v>
      </c>
      <c r="QI1" s="87" t="s">
        <v>834</v>
      </c>
      <c r="QJ1" s="87" t="s">
        <v>835</v>
      </c>
      <c r="QK1" s="87" t="s">
        <v>836</v>
      </c>
      <c r="QL1" s="87" t="s">
        <v>837</v>
      </c>
      <c r="QM1" s="87" t="s">
        <v>838</v>
      </c>
      <c r="QN1" s="87" t="s">
        <v>839</v>
      </c>
      <c r="QO1" s="87" t="s">
        <v>840</v>
      </c>
      <c r="QP1" s="87" t="s">
        <v>841</v>
      </c>
      <c r="QQ1" s="87" t="s">
        <v>842</v>
      </c>
      <c r="QR1" s="87" t="s">
        <v>843</v>
      </c>
      <c r="QS1" s="87" t="s">
        <v>844</v>
      </c>
      <c r="QT1" s="87" t="s">
        <v>845</v>
      </c>
      <c r="QU1" s="87" t="s">
        <v>846</v>
      </c>
      <c r="QV1" s="92" t="s">
        <v>847</v>
      </c>
      <c r="QW1" s="92" t="s">
        <v>848</v>
      </c>
      <c r="QX1" s="92" t="s">
        <v>849</v>
      </c>
      <c r="QY1" s="92" t="s">
        <v>850</v>
      </c>
      <c r="QZ1" s="92" t="s">
        <v>851</v>
      </c>
      <c r="RA1" s="92" t="s">
        <v>852</v>
      </c>
      <c r="RB1" s="92" t="s">
        <v>853</v>
      </c>
      <c r="RC1" s="92" t="s">
        <v>854</v>
      </c>
      <c r="RD1" s="87" t="s">
        <v>855</v>
      </c>
      <c r="RE1" s="87" t="s">
        <v>856</v>
      </c>
      <c r="RF1" s="87" t="s">
        <v>857</v>
      </c>
      <c r="RG1" s="87" t="s">
        <v>858</v>
      </c>
      <c r="RH1" s="87" t="s">
        <v>859</v>
      </c>
      <c r="RI1" s="87" t="s">
        <v>860</v>
      </c>
      <c r="RJ1" s="87" t="s">
        <v>861</v>
      </c>
      <c r="RK1" s="87" t="s">
        <v>862</v>
      </c>
      <c r="RL1" s="92" t="s">
        <v>863</v>
      </c>
      <c r="RM1" s="92" t="s">
        <v>872</v>
      </c>
      <c r="RN1" s="92" t="s">
        <v>864</v>
      </c>
      <c r="RO1" s="92" t="s">
        <v>870</v>
      </c>
      <c r="RP1" s="92" t="s">
        <v>871</v>
      </c>
      <c r="RQ1" s="92" t="s">
        <v>865</v>
      </c>
      <c r="RR1" s="92" t="s">
        <v>873</v>
      </c>
      <c r="RS1" s="92" t="s">
        <v>874</v>
      </c>
      <c r="RT1" s="92" t="s">
        <v>866</v>
      </c>
      <c r="RU1" s="92" t="s">
        <v>875</v>
      </c>
      <c r="RV1" s="92" t="s">
        <v>876</v>
      </c>
      <c r="RW1" s="92" t="s">
        <v>867</v>
      </c>
      <c r="RX1" s="92" t="s">
        <v>877</v>
      </c>
      <c r="RY1" s="92" t="s">
        <v>878</v>
      </c>
      <c r="RZ1" s="92" t="s">
        <v>868</v>
      </c>
      <c r="SA1" s="92" t="s">
        <v>879</v>
      </c>
      <c r="SB1" s="92" t="s">
        <v>880</v>
      </c>
      <c r="SC1" s="92" t="s">
        <v>869</v>
      </c>
      <c r="SD1" s="92" t="s">
        <v>881</v>
      </c>
      <c r="SE1" s="92" t="s">
        <v>882</v>
      </c>
      <c r="SF1" s="92" t="s">
        <v>883</v>
      </c>
      <c r="SG1" s="92" t="s">
        <v>884</v>
      </c>
      <c r="SH1" s="92" t="s">
        <v>885</v>
      </c>
      <c r="SI1" s="92" t="s">
        <v>886</v>
      </c>
      <c r="SJ1" s="92" t="s">
        <v>887</v>
      </c>
      <c r="SK1" s="87" t="s">
        <v>888</v>
      </c>
      <c r="SL1" s="87" t="s">
        <v>889</v>
      </c>
      <c r="SM1" s="87" t="s">
        <v>890</v>
      </c>
      <c r="SN1" s="87" t="s">
        <v>891</v>
      </c>
      <c r="SO1" s="87" t="s">
        <v>892</v>
      </c>
      <c r="SP1" s="87" t="s">
        <v>893</v>
      </c>
      <c r="SQ1" s="87" t="s">
        <v>894</v>
      </c>
      <c r="SR1" s="92" t="s">
        <v>901</v>
      </c>
      <c r="SS1" s="92" t="s">
        <v>895</v>
      </c>
      <c r="ST1" s="92" t="s">
        <v>896</v>
      </c>
      <c r="SU1" s="92" t="s">
        <v>897</v>
      </c>
      <c r="SV1" s="92" t="s">
        <v>898</v>
      </c>
      <c r="SW1" s="92" t="s">
        <v>899</v>
      </c>
      <c r="SX1" s="92" t="s">
        <v>900</v>
      </c>
      <c r="SY1" s="87" t="s">
        <v>902</v>
      </c>
      <c r="SZ1" s="87" t="s">
        <v>903</v>
      </c>
      <c r="TA1" s="87" t="s">
        <v>904</v>
      </c>
      <c r="TB1" s="87" t="s">
        <v>905</v>
      </c>
      <c r="TC1" s="87" t="s">
        <v>906</v>
      </c>
      <c r="TD1" s="87" t="s">
        <v>907</v>
      </c>
      <c r="TE1" s="87" t="s">
        <v>908</v>
      </c>
      <c r="TF1" s="92" t="s">
        <v>909</v>
      </c>
      <c r="TG1" s="92" t="s">
        <v>911</v>
      </c>
      <c r="TH1" s="92" t="s">
        <v>910</v>
      </c>
      <c r="TI1" s="92" t="s">
        <v>912</v>
      </c>
      <c r="TJ1" s="92" t="s">
        <v>923</v>
      </c>
      <c r="TK1" s="92" t="s">
        <v>913</v>
      </c>
      <c r="TL1" s="92" t="s">
        <v>924</v>
      </c>
      <c r="TM1" s="92" t="s">
        <v>914</v>
      </c>
      <c r="TN1" s="92" t="s">
        <v>925</v>
      </c>
      <c r="TO1" s="92" t="s">
        <v>915</v>
      </c>
      <c r="TP1" s="92" t="s">
        <v>926</v>
      </c>
      <c r="TQ1" s="92" t="s">
        <v>916</v>
      </c>
      <c r="TR1" s="92" t="s">
        <v>927</v>
      </c>
      <c r="TS1" s="92" t="s">
        <v>917</v>
      </c>
      <c r="TT1" s="92" t="s">
        <v>928</v>
      </c>
      <c r="TU1" s="92" t="s">
        <v>918</v>
      </c>
      <c r="TV1" s="92" t="s">
        <v>929</v>
      </c>
      <c r="TW1" s="92" t="s">
        <v>919</v>
      </c>
      <c r="TX1" s="92" t="s">
        <v>930</v>
      </c>
      <c r="TY1" s="92" t="s">
        <v>920</v>
      </c>
      <c r="TZ1" s="92" t="s">
        <v>931</v>
      </c>
      <c r="UA1" s="92" t="s">
        <v>921</v>
      </c>
      <c r="UB1" s="92" t="s">
        <v>932</v>
      </c>
      <c r="UC1" s="92" t="s">
        <v>922</v>
      </c>
      <c r="UD1" s="92" t="s">
        <v>933</v>
      </c>
      <c r="UE1" s="92" t="s">
        <v>934</v>
      </c>
      <c r="UF1" s="92" t="s">
        <v>935</v>
      </c>
      <c r="UG1" s="92" t="s">
        <v>936</v>
      </c>
      <c r="UH1" s="92" t="s">
        <v>937</v>
      </c>
      <c r="UI1" s="92" t="s">
        <v>938</v>
      </c>
      <c r="UJ1" s="87" t="s">
        <v>939</v>
      </c>
      <c r="UK1" s="87" t="s">
        <v>940</v>
      </c>
      <c r="UL1" s="87" t="s">
        <v>941</v>
      </c>
      <c r="UM1" s="87" t="s">
        <v>942</v>
      </c>
      <c r="UN1" s="87" t="s">
        <v>943</v>
      </c>
      <c r="UO1" s="87" t="s">
        <v>944</v>
      </c>
      <c r="UP1" s="87" t="s">
        <v>945</v>
      </c>
      <c r="UQ1" s="87" t="s">
        <v>946</v>
      </c>
      <c r="UR1" s="87" t="s">
        <v>947</v>
      </c>
      <c r="US1" s="87" t="s">
        <v>948</v>
      </c>
      <c r="UT1" s="87" t="s">
        <v>949</v>
      </c>
      <c r="UU1" s="87" t="s">
        <v>950</v>
      </c>
      <c r="UV1" s="87" t="s">
        <v>951</v>
      </c>
      <c r="UW1" s="87" t="s">
        <v>952</v>
      </c>
      <c r="UX1" s="87" t="s">
        <v>958</v>
      </c>
      <c r="UY1" s="87" t="s">
        <v>953</v>
      </c>
      <c r="UZ1" s="87" t="s">
        <v>959</v>
      </c>
      <c r="VA1" s="87" t="s">
        <v>954</v>
      </c>
      <c r="VB1" s="87" t="s">
        <v>960</v>
      </c>
      <c r="VC1" s="87" t="s">
        <v>955</v>
      </c>
      <c r="VD1" s="87" t="s">
        <v>961</v>
      </c>
      <c r="VE1" s="87" t="s">
        <v>956</v>
      </c>
      <c r="VF1" s="87" t="s">
        <v>962</v>
      </c>
      <c r="VG1" s="87" t="s">
        <v>957</v>
      </c>
      <c r="VH1" s="87" t="s">
        <v>963</v>
      </c>
      <c r="VI1" s="87" t="s">
        <v>964</v>
      </c>
      <c r="VJ1" s="87" t="s">
        <v>965</v>
      </c>
      <c r="VK1" s="87" t="s">
        <v>966</v>
      </c>
      <c r="VL1" s="87" t="s">
        <v>968</v>
      </c>
      <c r="VM1" s="87" t="s">
        <v>967</v>
      </c>
      <c r="VN1" s="92" t="s">
        <v>969</v>
      </c>
      <c r="VO1" s="92" t="s">
        <v>970</v>
      </c>
      <c r="VP1" s="92" t="s">
        <v>971</v>
      </c>
      <c r="VQ1" s="92" t="s">
        <v>972</v>
      </c>
      <c r="VR1" s="92" t="s">
        <v>973</v>
      </c>
      <c r="VS1" s="92" t="s">
        <v>974</v>
      </c>
      <c r="VT1" s="92" t="s">
        <v>975</v>
      </c>
      <c r="VU1" s="92" t="s">
        <v>976</v>
      </c>
      <c r="VV1" s="92" t="s">
        <v>977</v>
      </c>
      <c r="VW1" s="92" t="s">
        <v>978</v>
      </c>
      <c r="VX1" s="92" t="s">
        <v>979</v>
      </c>
      <c r="VY1" s="92" t="s">
        <v>980</v>
      </c>
      <c r="VZ1" s="92" t="s">
        <v>981</v>
      </c>
      <c r="WA1" s="92" t="s">
        <v>982</v>
      </c>
      <c r="WB1" s="92" t="s">
        <v>983</v>
      </c>
      <c r="WC1" s="92" t="s">
        <v>984</v>
      </c>
      <c r="WD1" s="87" t="s">
        <v>989</v>
      </c>
      <c r="WE1" s="87" t="s">
        <v>985</v>
      </c>
      <c r="WF1" s="87" t="s">
        <v>986</v>
      </c>
      <c r="WG1" s="87" t="s">
        <v>987</v>
      </c>
      <c r="WH1" s="87" t="s">
        <v>988</v>
      </c>
      <c r="WI1" s="87" t="s">
        <v>990</v>
      </c>
      <c r="WJ1" s="87" t="s">
        <v>991</v>
      </c>
      <c r="WK1" s="87" t="s">
        <v>992</v>
      </c>
      <c r="WL1" s="87" t="s">
        <v>993</v>
      </c>
      <c r="WM1" s="92" t="s">
        <v>994</v>
      </c>
      <c r="WN1" s="92" t="s">
        <v>995</v>
      </c>
      <c r="WO1" s="92" t="s">
        <v>996</v>
      </c>
      <c r="WP1" s="92" t="s">
        <v>997</v>
      </c>
      <c r="WQ1" s="92" t="s">
        <v>998</v>
      </c>
      <c r="WR1" s="92" t="s">
        <v>1000</v>
      </c>
      <c r="WS1" s="92" t="s">
        <v>1006</v>
      </c>
      <c r="WT1" s="92" t="s">
        <v>999</v>
      </c>
      <c r="WU1" s="92" t="s">
        <v>1013</v>
      </c>
      <c r="WV1" s="92" t="s">
        <v>1001</v>
      </c>
      <c r="WW1" s="92" t="s">
        <v>1002</v>
      </c>
      <c r="WX1" s="92" t="s">
        <v>1003</v>
      </c>
      <c r="WY1" s="92" t="s">
        <v>1004</v>
      </c>
      <c r="WZ1" s="92" t="s">
        <v>1005</v>
      </c>
      <c r="XA1" s="87" t="s">
        <v>1007</v>
      </c>
      <c r="XB1" s="87" t="s">
        <v>1008</v>
      </c>
      <c r="XC1" s="87" t="s">
        <v>1009</v>
      </c>
      <c r="XD1" s="87" t="s">
        <v>1010</v>
      </c>
      <c r="XE1" s="87" t="s">
        <v>1011</v>
      </c>
      <c r="XF1" s="87" t="s">
        <v>1012</v>
      </c>
      <c r="XG1" s="87" t="s">
        <v>1014</v>
      </c>
      <c r="XH1" s="87" t="s">
        <v>1030</v>
      </c>
      <c r="XI1" s="87" t="s">
        <v>1029</v>
      </c>
      <c r="XJ1" s="87" t="s">
        <v>1028</v>
      </c>
      <c r="XK1" s="87" t="s">
        <v>1027</v>
      </c>
      <c r="XL1" s="87" t="s">
        <v>1026</v>
      </c>
      <c r="XM1" s="92" t="s">
        <v>1015</v>
      </c>
      <c r="XN1" s="92" t="s">
        <v>1016</v>
      </c>
      <c r="XO1" s="92" t="s">
        <v>1017</v>
      </c>
      <c r="XP1" s="92" t="s">
        <v>1018</v>
      </c>
      <c r="XQ1" s="92" t="s">
        <v>1019</v>
      </c>
      <c r="XR1" s="92" t="s">
        <v>1020</v>
      </c>
      <c r="XS1" s="92" t="s">
        <v>1021</v>
      </c>
      <c r="XT1" s="92" t="s">
        <v>1022</v>
      </c>
      <c r="XU1" s="92" t="s">
        <v>1023</v>
      </c>
      <c r="XV1" s="92" t="s">
        <v>1024</v>
      </c>
      <c r="XW1" s="92" t="s">
        <v>1025</v>
      </c>
      <c r="XX1" s="87" t="s">
        <v>1031</v>
      </c>
      <c r="XY1" s="87" t="s">
        <v>1032</v>
      </c>
      <c r="XZ1" s="87" t="s">
        <v>1033</v>
      </c>
      <c r="YA1" s="87" t="s">
        <v>1034</v>
      </c>
      <c r="YB1" s="87" t="s">
        <v>1035</v>
      </c>
      <c r="YC1" s="87" t="s">
        <v>1036</v>
      </c>
      <c r="YD1" s="87" t="s">
        <v>1037</v>
      </c>
      <c r="YE1" s="87" t="s">
        <v>1038</v>
      </c>
      <c r="YF1" s="87" t="s">
        <v>1039</v>
      </c>
      <c r="YG1" s="87" t="s">
        <v>1040</v>
      </c>
      <c r="YH1" s="87" t="s">
        <v>1041</v>
      </c>
      <c r="YI1" s="87" t="s">
        <v>1042</v>
      </c>
      <c r="YJ1" s="92" t="s">
        <v>1043</v>
      </c>
      <c r="YK1" s="92" t="s">
        <v>1044</v>
      </c>
      <c r="YL1" s="92" t="s">
        <v>1045</v>
      </c>
      <c r="YM1" s="92" t="s">
        <v>1046</v>
      </c>
      <c r="YN1" s="92" t="s">
        <v>1047</v>
      </c>
      <c r="YO1" s="92" t="s">
        <v>1048</v>
      </c>
      <c r="YP1" s="92" t="s">
        <v>1049</v>
      </c>
      <c r="YQ1" s="92" t="s">
        <v>1050</v>
      </c>
      <c r="YR1" s="87" t="s">
        <v>1051</v>
      </c>
      <c r="YS1" s="87" t="s">
        <v>1052</v>
      </c>
      <c r="YT1" s="87" t="s">
        <v>1053</v>
      </c>
      <c r="YU1" s="87" t="s">
        <v>1054</v>
      </c>
      <c r="YV1" s="87" t="s">
        <v>1055</v>
      </c>
      <c r="YW1" s="87" t="s">
        <v>1056</v>
      </c>
      <c r="YX1" s="87" t="s">
        <v>1057</v>
      </c>
    </row>
    <row r="2" spans="1:674" ht="14.45" x14ac:dyDescent="0.35">
      <c r="A2">
        <f>Stammdaten!L14</f>
        <v>0</v>
      </c>
      <c r="B2" t="str">
        <f>Stammdaten!N7</f>
        <v>RSK</v>
      </c>
      <c r="C2">
        <f>Stammdaten!E7</f>
        <v>0</v>
      </c>
      <c r="D2">
        <f>Stammdaten!E10</f>
        <v>0</v>
      </c>
      <c r="E2">
        <f>Stammdaten!E11</f>
        <v>0</v>
      </c>
      <c r="F2">
        <f>Stammdaten!E12</f>
        <v>0</v>
      </c>
      <c r="G2">
        <f>Stammdaten!E12</f>
        <v>0</v>
      </c>
      <c r="H2" t="str">
        <f>Stammdaten!B45</f>
        <v xml:space="preserve">, , , , , , , , , , , , , , , , , , , , , , , , , , , , , </v>
      </c>
      <c r="I2">
        <f>QZ_1!G3</f>
        <v>0</v>
      </c>
      <c r="J2">
        <f>QZ_1!G9</f>
        <v>0</v>
      </c>
      <c r="K2">
        <f>QZ_1!C10</f>
        <v>0</v>
      </c>
      <c r="L2">
        <f>QZ_1!C11</f>
        <v>0</v>
      </c>
      <c r="M2" s="31">
        <f>QZ_1!C12</f>
        <v>0</v>
      </c>
      <c r="N2">
        <f>QZ_1!Q13</f>
        <v>1</v>
      </c>
      <c r="O2">
        <f>QZ_1!C16</f>
        <v>0</v>
      </c>
      <c r="P2">
        <f>QZ_1!Y9</f>
        <v>0</v>
      </c>
      <c r="Q2">
        <f>COUNTBLANK(QZ_1!Y9)</f>
        <v>1</v>
      </c>
      <c r="R2">
        <f>IF(COUNTBLANK(QZ_1!S13)=1,0,1)</f>
        <v>0</v>
      </c>
      <c r="S2">
        <f>QZ_1!U11</f>
        <v>0</v>
      </c>
      <c r="T2">
        <f>QZ_1!G18</f>
        <v>0</v>
      </c>
      <c r="U2">
        <f>QZ_1!C19</f>
        <v>0</v>
      </c>
      <c r="V2">
        <f>QZ_1!C20</f>
        <v>0</v>
      </c>
      <c r="W2" s="31">
        <f>QZ_1!C21</f>
        <v>0</v>
      </c>
      <c r="X2">
        <f>QZ_1!Q22</f>
        <v>1</v>
      </c>
      <c r="Y2">
        <f>QZ_1!C25</f>
        <v>0</v>
      </c>
      <c r="Z2">
        <f>QZ_1!Y18</f>
        <v>0</v>
      </c>
      <c r="AA2">
        <f>COUNTBLANK(QZ_1!Y18)</f>
        <v>1</v>
      </c>
      <c r="AB2">
        <f>IF(COUNTBLANK(QZ_1!S22)=1,0,1)</f>
        <v>0</v>
      </c>
      <c r="AC2">
        <f>QZ_1!U20</f>
        <v>0</v>
      </c>
      <c r="AD2">
        <f>QZ_1!B28</f>
        <v>0</v>
      </c>
      <c r="AE2">
        <f>IF(OR(QZ_1!M13=1,QZ_1!M22=1),1,)</f>
        <v>0</v>
      </c>
      <c r="AF2">
        <f>QZ_1!G36</f>
        <v>0</v>
      </c>
      <c r="AG2">
        <f>QZ_1!C37</f>
        <v>0</v>
      </c>
      <c r="AH2">
        <f>QZ_1!C38</f>
        <v>0</v>
      </c>
      <c r="AI2" s="31">
        <f>QZ_1!C39</f>
        <v>0</v>
      </c>
      <c r="AJ2">
        <f>QZ_1!Q40</f>
        <v>1</v>
      </c>
      <c r="AK2">
        <f>QZ_1!Y29</f>
        <v>0</v>
      </c>
      <c r="AL2">
        <f>COUNTBLANK(QZ_1!Y29)</f>
        <v>1</v>
      </c>
      <c r="AM2">
        <f>IF(COUNTBLANK(QZ_1!S33)=1,0,1)</f>
        <v>0</v>
      </c>
      <c r="AN2">
        <f>QZ_1!U31</f>
        <v>0</v>
      </c>
      <c r="AO2">
        <f>QZ_1!G48</f>
        <v>0</v>
      </c>
      <c r="AP2">
        <f>QZ_1!C49</f>
        <v>0</v>
      </c>
      <c r="AQ2">
        <f>QZ_1!C50</f>
        <v>0</v>
      </c>
      <c r="AR2" s="31">
        <f>QZ_1!C51</f>
        <v>0</v>
      </c>
      <c r="AS2">
        <f>QZ_1!Q52</f>
        <v>1</v>
      </c>
      <c r="AT2">
        <f>QZ_1!Y36</f>
        <v>0</v>
      </c>
      <c r="AU2">
        <f>COUNTBLANK(QZ_1!Y36)</f>
        <v>1</v>
      </c>
      <c r="AV2">
        <f>IF(COUNTBLANK(QZ_1!S40)=1,0,1)</f>
        <v>0</v>
      </c>
      <c r="AW2">
        <f>QZ_1!U38</f>
        <v>0</v>
      </c>
      <c r="AX2">
        <f>QZ_1!B60</f>
        <v>0</v>
      </c>
      <c r="AY2">
        <f>IF(OR(QZ_1!M40=1,QZ_1!M52=1),1,)</f>
        <v>0</v>
      </c>
      <c r="AZ2">
        <f>QZ_2!E5</f>
        <v>0</v>
      </c>
      <c r="BA2" t="b">
        <f>QZ_2!H16</f>
        <v>0</v>
      </c>
      <c r="BB2" t="b">
        <f>QZ_2!H18</f>
        <v>0</v>
      </c>
      <c r="BC2" t="b">
        <f>QZ_2!H20</f>
        <v>0</v>
      </c>
      <c r="BD2" t="b">
        <f>QZ_2!H22</f>
        <v>0</v>
      </c>
      <c r="BE2" t="b">
        <f>QZ_2!H12</f>
        <v>0</v>
      </c>
      <c r="BF2">
        <f>QZ_2!S7</f>
        <v>0</v>
      </c>
      <c r="BG2">
        <f>COUNTBLANK(QZ_2!S7)</f>
        <v>1</v>
      </c>
      <c r="BH2">
        <f>IF(COUNTBLANK(QZ_2!M11)=1,0,1)</f>
        <v>0</v>
      </c>
      <c r="BI2">
        <f>QZ_2!O9</f>
        <v>0</v>
      </c>
      <c r="BJ2" t="b">
        <f>QZ_2!H33</f>
        <v>0</v>
      </c>
      <c r="BK2" t="b">
        <f>QZ_2!H35</f>
        <v>0</v>
      </c>
      <c r="BL2" t="b">
        <f>QZ_2!H37</f>
        <v>0</v>
      </c>
      <c r="BM2" t="b">
        <f>QZ_2!H39</f>
        <v>0</v>
      </c>
      <c r="BN2" t="b">
        <f>QZ_2!H29</f>
        <v>0</v>
      </c>
      <c r="BO2">
        <f>QZ_2!S17</f>
        <v>0</v>
      </c>
      <c r="BP2">
        <f>COUNTBLANK(QZ_2!S17)</f>
        <v>1</v>
      </c>
      <c r="BQ2">
        <f>IF(COUNTBLANK(QZ_2!M21)=1,0,1)</f>
        <v>0</v>
      </c>
      <c r="BR2">
        <f>QZ_2!O19</f>
        <v>0</v>
      </c>
      <c r="BS2" t="b">
        <f>QZ_2!H52</f>
        <v>0</v>
      </c>
      <c r="BT2" t="b">
        <f>QZ_2!H54</f>
        <v>0</v>
      </c>
      <c r="BU2" t="b">
        <f>QZ_2!H56</f>
        <v>0</v>
      </c>
      <c r="BV2" t="b">
        <f>QZ_2!H58</f>
        <v>0</v>
      </c>
      <c r="BW2" t="b">
        <f>QZ_2!H47</f>
        <v>0</v>
      </c>
      <c r="BX2">
        <f>QZ_2!S25</f>
        <v>0</v>
      </c>
      <c r="BY2">
        <f>COUNTBLANK(QZ_2!S25)</f>
        <v>1</v>
      </c>
      <c r="BZ2">
        <f>IF(COUNTBLANK(QZ_2!M29)=1,0,1)</f>
        <v>0</v>
      </c>
      <c r="CA2">
        <f>QZ_2!O27</f>
        <v>0</v>
      </c>
      <c r="CB2" t="b">
        <f>QZ_2!H71</f>
        <v>0</v>
      </c>
      <c r="CC2" t="b">
        <f>QZ_2!H73</f>
        <v>0</v>
      </c>
      <c r="CD2" t="b">
        <f>QZ_2!H75</f>
        <v>0</v>
      </c>
      <c r="CE2" t="b">
        <f>QZ_2!H77</f>
        <v>0</v>
      </c>
      <c r="CF2" t="b">
        <f>QZ_2!H66</f>
        <v>0</v>
      </c>
      <c r="CG2">
        <f>QZ_2!S35</f>
        <v>0</v>
      </c>
      <c r="CH2">
        <f>COUNTBLANK(QZ_2!S35)</f>
        <v>1</v>
      </c>
      <c r="CI2">
        <f>IF(COUNTBLANK(QZ_2!M39)=1,0,1)</f>
        <v>0</v>
      </c>
      <c r="CJ2">
        <f>QZ_2!O37</f>
        <v>0</v>
      </c>
      <c r="CK2" t="b">
        <f>QZ_2!H90</f>
        <v>0</v>
      </c>
      <c r="CL2" t="b">
        <f>QZ_2!H92</f>
        <v>0</v>
      </c>
      <c r="CM2" t="b">
        <f>QZ_2!H94</f>
        <v>0</v>
      </c>
      <c r="CN2" t="b">
        <f>QZ_2!H96</f>
        <v>0</v>
      </c>
      <c r="CO2" t="b">
        <f>QZ_2!H85</f>
        <v>0</v>
      </c>
      <c r="CP2">
        <f>QZ_2!S43</f>
        <v>0</v>
      </c>
      <c r="CQ2">
        <f>COUNTBLANK(QZ_2!S43)</f>
        <v>1</v>
      </c>
      <c r="CR2">
        <f>IF(COUNTBLANK(QZ_2!M47)=1,0,1)</f>
        <v>0</v>
      </c>
      <c r="CS2">
        <f>QZ_2!O45</f>
        <v>0</v>
      </c>
      <c r="CT2">
        <f>QZ_2!C99</f>
        <v>0</v>
      </c>
      <c r="CU2">
        <f>QZ_2!B102</f>
        <v>0</v>
      </c>
      <c r="CV2">
        <f>QZ_3!G3</f>
        <v>0</v>
      </c>
      <c r="CW2">
        <f>QZ_3!G7</f>
        <v>0</v>
      </c>
      <c r="CX2" t="b">
        <f>QZ_3!L10</f>
        <v>0</v>
      </c>
      <c r="CY2" t="b">
        <f>QZ_3!L13</f>
        <v>0</v>
      </c>
      <c r="CZ2">
        <f>QZ_3!E17</f>
        <v>0</v>
      </c>
      <c r="DA2">
        <f>QZ_3!B20</f>
        <v>0</v>
      </c>
      <c r="DB2">
        <f>QZ_3!U5</f>
        <v>0</v>
      </c>
      <c r="DC2">
        <f>COUNTBLANK(QZ_3!U5)</f>
        <v>1</v>
      </c>
      <c r="DD2">
        <f>IF(COUNTBLANK(QZ_3!O9)=1,0,1)</f>
        <v>0</v>
      </c>
      <c r="DE2">
        <f>QZ_3!Q7</f>
        <v>0</v>
      </c>
      <c r="DF2">
        <f>QZ_3!G25</f>
        <v>0</v>
      </c>
      <c r="DG2" t="b">
        <f>QZ_3!L29</f>
        <v>0</v>
      </c>
      <c r="DH2" t="b">
        <f>QZ_3!L32</f>
        <v>0</v>
      </c>
      <c r="DI2">
        <f>QZ_3!D35</f>
        <v>0</v>
      </c>
      <c r="DJ2">
        <f>QZ_3!B38</f>
        <v>0</v>
      </c>
      <c r="DK2">
        <f>QZ_3!U14</f>
        <v>0</v>
      </c>
      <c r="DL2">
        <f>COUNTBLANK(QZ_3!U14)</f>
        <v>1</v>
      </c>
      <c r="DM2">
        <f>IF(COUNTBLANK(QZ_3!O18)=1,0,1)</f>
        <v>0</v>
      </c>
      <c r="DN2">
        <f>QZ_3!Q16</f>
        <v>0</v>
      </c>
      <c r="DO2">
        <f>QZ_3!G43</f>
        <v>0</v>
      </c>
      <c r="DP2" t="b">
        <f>QZ_3!L47</f>
        <v>0</v>
      </c>
      <c r="DQ2" t="b">
        <f>QZ_3!L50</f>
        <v>0</v>
      </c>
      <c r="DR2" s="31">
        <f>QZ_3!D53</f>
        <v>0</v>
      </c>
      <c r="DS2">
        <f>QZ_3!D55</f>
        <v>0</v>
      </c>
      <c r="DT2">
        <f>QZ_3!B58</f>
        <v>0</v>
      </c>
      <c r="DU2">
        <f>QZ_3!U23</f>
        <v>0</v>
      </c>
      <c r="DV2">
        <f>COUNTBLANK(QZ_3!U23)</f>
        <v>1</v>
      </c>
      <c r="DW2">
        <f>IF(COUNTBLANK(QZ_3!O27)=1,0,1)</f>
        <v>0</v>
      </c>
      <c r="DX2">
        <f>QZ_3!Q25</f>
        <v>0</v>
      </c>
      <c r="DY2" t="b">
        <f>QZ_3!J64</f>
        <v>0</v>
      </c>
      <c r="DZ2" t="b">
        <f>QZ_3!J74</f>
        <v>0</v>
      </c>
      <c r="EA2" t="b">
        <f>QZ_3!L74</f>
        <v>0</v>
      </c>
      <c r="EB2" t="b">
        <f>QZ_3!J76</f>
        <v>0</v>
      </c>
      <c r="EC2" t="b">
        <f>QZ_3!L76</f>
        <v>0</v>
      </c>
      <c r="ED2" t="b">
        <f>QZ_3!J78</f>
        <v>0</v>
      </c>
      <c r="EE2" t="b">
        <f>QZ_3!L78</f>
        <v>0</v>
      </c>
      <c r="EF2" t="b">
        <f>QZ_3!J80</f>
        <v>0</v>
      </c>
      <c r="EG2" t="b">
        <f>QZ_3!L80</f>
        <v>0</v>
      </c>
      <c r="EH2" t="b">
        <f>QZ_3!J82</f>
        <v>0</v>
      </c>
      <c r="EI2" t="b">
        <f>QZ_3!L82</f>
        <v>0</v>
      </c>
      <c r="EJ2" t="b">
        <f>QZ_3!J84</f>
        <v>0</v>
      </c>
      <c r="EK2" t="b">
        <f>QZ_3!L84</f>
        <v>0</v>
      </c>
      <c r="EL2" t="b">
        <f>QZ_3!J86</f>
        <v>0</v>
      </c>
      <c r="EM2" t="b">
        <f>QZ_3!L86</f>
        <v>0</v>
      </c>
      <c r="EN2">
        <f>QZ_3!F89</f>
        <v>0</v>
      </c>
      <c r="EO2">
        <f>QZ_3!B92</f>
        <v>0</v>
      </c>
      <c r="EP2">
        <f>QZ_3!U32</f>
        <v>0</v>
      </c>
      <c r="EQ2">
        <f>COUNTBLANK(QZ_3!U32)</f>
        <v>1</v>
      </c>
      <c r="ER2">
        <f>IF(COUNTBLANK(QZ_3!O36)=1,0,1)</f>
        <v>0</v>
      </c>
      <c r="ES2">
        <f>QZ_3!Q34</f>
        <v>0</v>
      </c>
      <c r="ET2">
        <f>QZ_3!G100</f>
        <v>0</v>
      </c>
      <c r="EU2" t="b">
        <f>QZ_3!J104</f>
        <v>0</v>
      </c>
      <c r="EV2" t="b">
        <f>QZ_3!J106</f>
        <v>0</v>
      </c>
      <c r="EW2" t="b">
        <f>QZ_3!J108</f>
        <v>0</v>
      </c>
      <c r="EX2" t="b">
        <f>QZ_3!J110</f>
        <v>0</v>
      </c>
      <c r="EY2" t="b">
        <f>QZ_3!J112</f>
        <v>0</v>
      </c>
      <c r="EZ2" t="b">
        <f>QZ_3!J114</f>
        <v>0</v>
      </c>
      <c r="FA2" t="b">
        <f>QZ_3!J116</f>
        <v>0</v>
      </c>
      <c r="FB2">
        <f>QZ_3!D119</f>
        <v>0</v>
      </c>
      <c r="FC2">
        <f>QZ_3!B122</f>
        <v>0</v>
      </c>
      <c r="FD2">
        <f>QZ_3!U41</f>
        <v>0</v>
      </c>
      <c r="FE2">
        <f>COUNTBLANK(QZ_3!U41)</f>
        <v>1</v>
      </c>
      <c r="FF2">
        <f>IF(COUNTBLANK(QZ_3!O45)=1,0,1)</f>
        <v>0</v>
      </c>
      <c r="FG2">
        <f>QZ_3!Q43</f>
        <v>0</v>
      </c>
      <c r="FH2">
        <f>QZ_4!E3</f>
        <v>0</v>
      </c>
      <c r="FI2">
        <f>QZ_4!E5</f>
        <v>0</v>
      </c>
      <c r="FJ2" t="b">
        <f>QZ_4!K10</f>
        <v>0</v>
      </c>
      <c r="FK2" t="b">
        <f>QZ_4!K15</f>
        <v>0</v>
      </c>
      <c r="FL2" s="31">
        <f>QZ_4!D18</f>
        <v>0</v>
      </c>
      <c r="FM2">
        <f>QZ_4!D19</f>
        <v>0</v>
      </c>
      <c r="FN2">
        <f>QZ_4!B22</f>
        <v>0</v>
      </c>
      <c r="FO2">
        <f>QZ_4!V7</f>
        <v>0</v>
      </c>
      <c r="FP2">
        <f>COUNTBLANK(QZ_4!V7)</f>
        <v>1</v>
      </c>
      <c r="FQ2">
        <f>IF(COUNTBLANK(QZ_4!P11)=1,0,1)</f>
        <v>0</v>
      </c>
      <c r="FR2">
        <f>QZ_4!R9</f>
        <v>0</v>
      </c>
      <c r="FS2">
        <f>QZ_4!V14</f>
        <v>0</v>
      </c>
      <c r="FT2">
        <f>COUNTBLANK(QZ_4!V14)</f>
        <v>1</v>
      </c>
      <c r="FU2">
        <f>IF(COUNTBLANK(QZ_4!P18)=1,0,1)</f>
        <v>0</v>
      </c>
      <c r="FV2">
        <f>QZ_4!R16</f>
        <v>0</v>
      </c>
      <c r="FW2">
        <f>QZ_4!N19</f>
        <v>0</v>
      </c>
      <c r="FX2">
        <f>QZ_4!E27</f>
        <v>0</v>
      </c>
      <c r="FY2">
        <f>QZ_4!E30</f>
        <v>0</v>
      </c>
      <c r="FZ2" t="b">
        <f>QZ_4!K33</f>
        <v>0</v>
      </c>
      <c r="GA2" t="b">
        <f>QZ_4!K35</f>
        <v>0</v>
      </c>
      <c r="GB2">
        <f>QZ_4!V25</f>
        <v>0</v>
      </c>
      <c r="GC2">
        <f>COUNTBLANK(QZ_4!V25)</f>
        <v>1</v>
      </c>
      <c r="GD2">
        <f>IF(COUNTBLANK(QZ_4!P29)=1,0,1)</f>
        <v>0</v>
      </c>
      <c r="GE2">
        <f>QZ_4!R27</f>
        <v>0</v>
      </c>
      <c r="GF2">
        <f>QZ_4!E38</f>
        <v>0</v>
      </c>
      <c r="GG2" t="b">
        <f>QZ_4!K41</f>
        <v>0</v>
      </c>
      <c r="GH2">
        <f>QZ_4!V32</f>
        <v>0</v>
      </c>
      <c r="GI2">
        <f>COUNTBLANK(QZ_4!V32)</f>
        <v>1</v>
      </c>
      <c r="GJ2">
        <f>IF(COUNTBLANK(QZ_4!P36)=1,0,1)</f>
        <v>0</v>
      </c>
      <c r="GK2">
        <f>QZ_4!R34</f>
        <v>0</v>
      </c>
      <c r="GL2">
        <f>QZ_4!E42</f>
        <v>0</v>
      </c>
      <c r="GM2" t="b">
        <f>QZ_4!K45</f>
        <v>0</v>
      </c>
      <c r="GN2">
        <f>QZ_4!V41</f>
        <v>0</v>
      </c>
      <c r="GO2">
        <f>COUNTBLANK(QZ_4!V41)</f>
        <v>1</v>
      </c>
      <c r="GP2">
        <f>IF(COUNTBLANK(QZ_4!P45)=1,0,1)</f>
        <v>0</v>
      </c>
      <c r="GQ2">
        <f>QZ_4!R43</f>
        <v>0</v>
      </c>
      <c r="GR2">
        <f>QZ_4!E46</f>
        <v>0</v>
      </c>
      <c r="GS2" t="b">
        <f>QZ_4!K50</f>
        <v>0</v>
      </c>
      <c r="GT2">
        <f>QZ_4!V51</f>
        <v>0</v>
      </c>
      <c r="GU2">
        <f>COUNTBLANK(QZ_4!V51)</f>
        <v>1</v>
      </c>
      <c r="GV2">
        <f>IF(COUNTBLANK(QZ_4!P55)=1,0,1)</f>
        <v>0</v>
      </c>
      <c r="GW2">
        <f>QZ_4!R53</f>
        <v>0</v>
      </c>
      <c r="GX2">
        <f>QZ_4!E52</f>
        <v>0</v>
      </c>
      <c r="GY2" t="b">
        <f>QZ_4!K55</f>
        <v>0</v>
      </c>
      <c r="GZ2">
        <f>QZ_4!V58</f>
        <v>0</v>
      </c>
      <c r="HA2">
        <f>COUNTBLANK(QZ_4!V58)</f>
        <v>1</v>
      </c>
      <c r="HB2">
        <f>IF(COUNTBLANK(QZ_4!P62)=1,0,1)</f>
        <v>0</v>
      </c>
      <c r="HC2">
        <f>QZ_4!R62</f>
        <v>0</v>
      </c>
      <c r="HD2">
        <f>QZ_4!E57</f>
        <v>0</v>
      </c>
      <c r="HE2" t="b">
        <f>QZ_4!K60</f>
        <v>0</v>
      </c>
      <c r="HF2">
        <f>QZ_4!V67</f>
        <v>0</v>
      </c>
      <c r="HG2">
        <f>COUNTBLANK(QZ_4!V67)</f>
        <v>1</v>
      </c>
      <c r="HH2">
        <f>IF(COUNTBLANK(QZ_4!P71)=1,0,1)</f>
        <v>0</v>
      </c>
      <c r="HI2">
        <f>QZ_4!R69</f>
        <v>0</v>
      </c>
      <c r="HJ2">
        <f>QZ_4!B63</f>
        <v>0</v>
      </c>
      <c r="HK2">
        <f>QZ_4!E72</f>
        <v>0</v>
      </c>
      <c r="HL2">
        <f>QZ_4!E74</f>
        <v>0</v>
      </c>
      <c r="HM2" t="b">
        <f>QZ_4!K76</f>
        <v>0</v>
      </c>
      <c r="HN2" s="31">
        <f>QZ_4!D78</f>
        <v>0</v>
      </c>
      <c r="HO2">
        <f>QZ_4!D79</f>
        <v>0</v>
      </c>
      <c r="HP2">
        <f>QZ_4!V77</f>
        <v>0</v>
      </c>
      <c r="HQ2">
        <f>COUNTBLANK(QZ_4!V77)</f>
        <v>1</v>
      </c>
      <c r="HR2">
        <f>IF(COUNTBLANK(QZ_4!P81)=1,0,1)</f>
        <v>0</v>
      </c>
      <c r="HS2">
        <f>QZ_4!R79</f>
        <v>0</v>
      </c>
      <c r="HT2">
        <f>QZ_4!N78</f>
        <v>0</v>
      </c>
      <c r="HU2">
        <f>QZ_4!E81</f>
        <v>0</v>
      </c>
      <c r="HV2" t="b">
        <f>QZ_4!K83</f>
        <v>0</v>
      </c>
      <c r="HW2" s="31">
        <f>QZ_4!D86</f>
        <v>0</v>
      </c>
      <c r="HX2">
        <f>QZ_4!D87</f>
        <v>0</v>
      </c>
      <c r="HY2">
        <f>QZ_4!V85</f>
        <v>0</v>
      </c>
      <c r="HZ2">
        <f>COUNTBLANK(QZ_4!V85)</f>
        <v>1</v>
      </c>
      <c r="IA2">
        <f>IF(COUNTBLANK(QZ_4!P89)=1,0,1)</f>
        <v>0</v>
      </c>
      <c r="IB2">
        <f>QZ_4!R87</f>
        <v>0</v>
      </c>
      <c r="IC2">
        <f>QZ_4!N86</f>
        <v>0</v>
      </c>
      <c r="ID2">
        <f>QZ_4!B90</f>
        <v>0</v>
      </c>
      <c r="IE2">
        <f>A2</f>
        <v>0</v>
      </c>
      <c r="IF2">
        <f>QZ_5!G3</f>
        <v>0</v>
      </c>
      <c r="IG2">
        <f>QZ_5!G6</f>
        <v>0</v>
      </c>
      <c r="IH2">
        <f>QZ_5!G8</f>
        <v>0</v>
      </c>
      <c r="II2" t="b">
        <f>QZ_5!K10</f>
        <v>0</v>
      </c>
      <c r="IJ2">
        <f>QZ_5!V8</f>
        <v>0</v>
      </c>
      <c r="IK2">
        <f>COUNTBLANK(QZ_5!V8)</f>
        <v>1</v>
      </c>
      <c r="IL2">
        <f>IF(COUNTBLANK(QZ_5!P12)=1,0,1)</f>
        <v>0</v>
      </c>
      <c r="IM2">
        <f>QZ_5!R10</f>
        <v>0</v>
      </c>
      <c r="IN2">
        <f>QZ_5!G12</f>
        <v>0</v>
      </c>
      <c r="IO2" t="b">
        <f>QZ_5!K14</f>
        <v>0</v>
      </c>
      <c r="IP2">
        <f>QZ_5!V15</f>
        <v>0</v>
      </c>
      <c r="IQ2">
        <f>COUNTBLANK(QZ_5!V15)</f>
        <v>1</v>
      </c>
      <c r="IR2">
        <f>IF(COUNTBLANK(QZ_5!P19)=1,0,1)</f>
        <v>0</v>
      </c>
      <c r="IS2">
        <f>QZ_5!R17</f>
        <v>0</v>
      </c>
      <c r="IT2">
        <f>QZ_5!G16</f>
        <v>0</v>
      </c>
      <c r="IU2" t="b">
        <f>QZ_5!K18</f>
        <v>0</v>
      </c>
      <c r="IV2">
        <f>QZ_5!V22</f>
        <v>0</v>
      </c>
      <c r="IW2">
        <f>COUNTBLANK(QZ_5!V22)</f>
        <v>1</v>
      </c>
      <c r="IX2">
        <f>IF(COUNTBLANK(QZ_5!P26)=1,0,1)</f>
        <v>0</v>
      </c>
      <c r="IY2">
        <f>QZ_5!R24</f>
        <v>0</v>
      </c>
      <c r="IZ2">
        <f>QZ_5!M31</f>
        <v>0</v>
      </c>
      <c r="JA2">
        <f>QZ_5!G20</f>
        <v>0</v>
      </c>
      <c r="JB2" t="b">
        <f>QZ_5!K23</f>
        <v>0</v>
      </c>
      <c r="JC2" t="b">
        <f>QZ_5!K25</f>
        <v>0</v>
      </c>
      <c r="JD2" t="b">
        <f>QZ_5!K27</f>
        <v>0</v>
      </c>
      <c r="JE2" s="31">
        <f>QZ_5!D31</f>
        <v>0</v>
      </c>
      <c r="JF2">
        <f>QZ_5!D32</f>
        <v>0</v>
      </c>
      <c r="JG2">
        <f>QZ_5!V29</f>
        <v>0</v>
      </c>
      <c r="JH2">
        <f>COUNTBLANK(QZ_5!V29)</f>
        <v>1</v>
      </c>
      <c r="JI2">
        <f>IF(COUNTBLANK(QZ_5!P33)=1,0,1)</f>
        <v>0</v>
      </c>
      <c r="JJ2">
        <f>QZ_5!R31</f>
        <v>0</v>
      </c>
      <c r="JK2">
        <f>QZ_5!B35</f>
        <v>0</v>
      </c>
      <c r="JL2">
        <f>QZ_5!G41</f>
        <v>0</v>
      </c>
      <c r="JM2">
        <f>QZ_5!G44</f>
        <v>0</v>
      </c>
      <c r="JN2" t="b">
        <f>QZ_5!K47</f>
        <v>0</v>
      </c>
      <c r="JO2" s="31">
        <f>QZ_5!D49</f>
        <v>0</v>
      </c>
      <c r="JP2">
        <f>QZ_5!D50</f>
        <v>0</v>
      </c>
      <c r="JQ2">
        <f>QZ_5!V40</f>
        <v>0</v>
      </c>
      <c r="JR2">
        <f>COUNTBLANK(QZ_5!V40)</f>
        <v>1</v>
      </c>
      <c r="JS2">
        <f>IF(COUNTBLANK(QZ_5!P44)=1,0,1)</f>
        <v>0</v>
      </c>
      <c r="JT2">
        <f>QZ_5!R42</f>
        <v>0</v>
      </c>
      <c r="JU2">
        <f>QZ_5!G52</f>
        <v>0</v>
      </c>
      <c r="JV2" t="b">
        <f>QZ_5!K56</f>
        <v>0</v>
      </c>
      <c r="JW2" s="31">
        <f>QZ_5!D58</f>
        <v>0</v>
      </c>
      <c r="JX2">
        <f>QZ_5!D59</f>
        <v>0</v>
      </c>
      <c r="JY2">
        <f>QZ_5!V50</f>
        <v>0</v>
      </c>
      <c r="JZ2">
        <f>COUNTBLANK(QZ_5!V50)</f>
        <v>1</v>
      </c>
      <c r="KA2">
        <f>IF(COUNTBLANK(QZ_5!P54)=1,0,1)</f>
        <v>0</v>
      </c>
      <c r="KB2">
        <f>QZ_5!R52</f>
        <v>0</v>
      </c>
      <c r="KC2">
        <f>QZ_5!G61</f>
        <v>0</v>
      </c>
      <c r="KD2" t="b">
        <f>QZ_5!K64</f>
        <v>0</v>
      </c>
      <c r="KE2" s="31">
        <f>QZ_5!D66</f>
        <v>0</v>
      </c>
      <c r="KF2">
        <f>QZ_5!D67</f>
        <v>0</v>
      </c>
      <c r="KG2">
        <f>QZ_5!V57</f>
        <v>0</v>
      </c>
      <c r="KH2">
        <f>COUNTBLANK(QZ_5!V57)</f>
        <v>1</v>
      </c>
      <c r="KI2">
        <f>IF(COUNTBLANK(QZ_5!P61)=1,0,1)</f>
        <v>0</v>
      </c>
      <c r="KJ2">
        <f>QZ_5!R59</f>
        <v>0</v>
      </c>
      <c r="KK2">
        <f>QZ_5!B70</f>
        <v>0</v>
      </c>
      <c r="KL2">
        <f>QZ_6!E3</f>
        <v>0</v>
      </c>
      <c r="KM2" t="b">
        <f>QZ_6!K8</f>
        <v>0</v>
      </c>
      <c r="KN2" t="b">
        <f>QZ_6!M8</f>
        <v>0</v>
      </c>
      <c r="KO2" s="31">
        <f>QZ_6!D20</f>
        <v>0</v>
      </c>
      <c r="KP2">
        <f>QZ_6!D21</f>
        <v>0</v>
      </c>
      <c r="KQ2">
        <f>QZ_6!V5</f>
        <v>0</v>
      </c>
      <c r="KR2">
        <f>COUNTBLANK(QZ_6!V5)</f>
        <v>1</v>
      </c>
      <c r="KS2">
        <f>IF(COUNTBLANK(QZ_6!P9)=1,0,1)</f>
        <v>0</v>
      </c>
      <c r="KT2">
        <f>QZ_6!R7</f>
        <v>0</v>
      </c>
      <c r="KU2" t="b">
        <f>QZ_6!K10</f>
        <v>0</v>
      </c>
      <c r="KV2" t="b">
        <f>QZ_6!M10</f>
        <v>0</v>
      </c>
      <c r="KW2" s="31">
        <f>QZ_6!D23</f>
        <v>0</v>
      </c>
      <c r="KX2">
        <f>QZ_6!D24</f>
        <v>0</v>
      </c>
      <c r="KY2">
        <f>QZ_6!V12</f>
        <v>0</v>
      </c>
      <c r="KZ2">
        <f>COUNTBLANK(QZ_6!V12)</f>
        <v>1</v>
      </c>
      <c r="LA2">
        <f>IF(COUNTBLANK(QZ_6!P16)=1,0,1)</f>
        <v>0</v>
      </c>
      <c r="LB2">
        <f>QZ_6!R14</f>
        <v>0</v>
      </c>
      <c r="LC2" t="b">
        <f>QZ_6!K12</f>
        <v>0</v>
      </c>
      <c r="LD2" t="b">
        <f>QZ_6!M12</f>
        <v>0</v>
      </c>
      <c r="LE2" s="31">
        <f>QZ_6!D26</f>
        <v>0</v>
      </c>
      <c r="LF2">
        <f>QZ_6!D27</f>
        <v>0</v>
      </c>
      <c r="LG2">
        <f>QZ_6!V19</f>
        <v>0</v>
      </c>
      <c r="LH2">
        <f>COUNTBLANK(QZ_6!V19)</f>
        <v>1</v>
      </c>
      <c r="LI2">
        <f>IF(COUNTBLANK(QZ_6!P23)=1,0,1)</f>
        <v>0</v>
      </c>
      <c r="LJ2">
        <f>QZ_6!R21</f>
        <v>0</v>
      </c>
      <c r="LK2" t="b">
        <f>QZ_6!K14</f>
        <v>0</v>
      </c>
      <c r="LL2" t="b">
        <f>QZ_6!M14</f>
        <v>0</v>
      </c>
      <c r="LM2" s="31">
        <f>QZ_6!D29</f>
        <v>0</v>
      </c>
      <c r="LN2">
        <f>QZ_6!D30</f>
        <v>0</v>
      </c>
      <c r="LO2">
        <f>QZ_6!V26</f>
        <v>0</v>
      </c>
      <c r="LP2">
        <f>COUNTBLANK(QZ_6!V26)</f>
        <v>1</v>
      </c>
      <c r="LQ2">
        <f>IF(COUNTBLANK(QZ_6!P30)=1,0,1)</f>
        <v>0</v>
      </c>
      <c r="LR2">
        <f>QZ_6!R28</f>
        <v>0</v>
      </c>
      <c r="LS2" t="b">
        <f>QZ_6!K16</f>
        <v>0</v>
      </c>
      <c r="LT2" t="b">
        <f>QZ_6!M16</f>
        <v>0</v>
      </c>
      <c r="LU2" s="31">
        <f>QZ_6!D32</f>
        <v>0</v>
      </c>
      <c r="LV2">
        <f>QZ_6!D33</f>
        <v>0</v>
      </c>
      <c r="LW2">
        <f>QZ_6!V33</f>
        <v>0</v>
      </c>
      <c r="LX2">
        <f>COUNTBLANK(QZ_6!V33)</f>
        <v>1</v>
      </c>
      <c r="LY2">
        <f>IF(COUNTBLANK(QZ_6!P37)=1,0,1)</f>
        <v>0</v>
      </c>
      <c r="LZ2">
        <f>QZ_6!R35</f>
        <v>0</v>
      </c>
      <c r="MA2">
        <f>QZ_6!B36</f>
        <v>0</v>
      </c>
      <c r="MB2">
        <f>QZ_7!G3</f>
        <v>0</v>
      </c>
      <c r="MC2">
        <f>QZ_7!G6</f>
        <v>0</v>
      </c>
      <c r="MD2" t="b">
        <f>QZ_7!K9</f>
        <v>0</v>
      </c>
      <c r="ME2">
        <f>QZ_7!V5</f>
        <v>0</v>
      </c>
      <c r="MF2">
        <f>COUNTBLANK(QZ_6!V5)</f>
        <v>1</v>
      </c>
      <c r="MG2">
        <f>IF(COUNTBLANK(QZ_6!X37)=1,0,1)</f>
        <v>0</v>
      </c>
      <c r="MH2">
        <f>QZ_7!R7</f>
        <v>0</v>
      </c>
      <c r="MI2">
        <f>QZ_7!G12</f>
        <v>0</v>
      </c>
      <c r="MJ2" t="b">
        <f>QZ_7!K15</f>
        <v>0</v>
      </c>
      <c r="MK2" t="b">
        <f>QZ_7!K16</f>
        <v>0</v>
      </c>
      <c r="ML2">
        <f>QZ_7!V12</f>
        <v>0</v>
      </c>
      <c r="MM2">
        <f>COUNTBLANK(QZ_7!V12)</f>
        <v>1</v>
      </c>
      <c r="MN2">
        <f>IF(COUNTBLANK(QZ_7!P16)=1,0,1)</f>
        <v>0</v>
      </c>
      <c r="MO2">
        <f>QZ_7!R14</f>
        <v>0</v>
      </c>
      <c r="MP2">
        <f>QZ_7!G19</f>
        <v>0</v>
      </c>
      <c r="MQ2" t="b">
        <f>QZ_7!K22</f>
        <v>0</v>
      </c>
      <c r="MR2">
        <f>QZ_7!V19</f>
        <v>0</v>
      </c>
      <c r="MS2">
        <f>COUNTBLANK(QZ_7!V19)</f>
        <v>1</v>
      </c>
      <c r="MT2">
        <f>IF(COUNTBLANK(QZ_7!P23)=1,0,1)</f>
        <v>0</v>
      </c>
      <c r="MU2">
        <f>QZ_7!R21</f>
        <v>0</v>
      </c>
      <c r="MV2">
        <f>QZ_7!G24</f>
        <v>0</v>
      </c>
      <c r="MW2" t="b">
        <f>QZ_7!K27</f>
        <v>0</v>
      </c>
      <c r="MX2">
        <f>QZ_7!V26</f>
        <v>0</v>
      </c>
      <c r="MY2">
        <f>COUNTBLANK(QZ_7!V26)</f>
        <v>1</v>
      </c>
      <c r="MZ2">
        <f>IF(COUNTBLANK(QZ_7!P30)=1,0,1)</f>
        <v>0</v>
      </c>
      <c r="NA2">
        <f>QZ_7!R28</f>
        <v>0</v>
      </c>
      <c r="NB2" s="31">
        <f>QZ_7!C29</f>
        <v>0</v>
      </c>
      <c r="NC2">
        <f>QZ_7!C30</f>
        <v>0</v>
      </c>
      <c r="ND2">
        <f>QZ_7!B34</f>
        <v>0</v>
      </c>
      <c r="NE2">
        <f>A2</f>
        <v>0</v>
      </c>
      <c r="NF2">
        <f>QZ_8!H3</f>
        <v>0</v>
      </c>
      <c r="NG2">
        <f>QZ_8!H8</f>
        <v>0</v>
      </c>
      <c r="NH2" t="b">
        <f>QZ_8!K10</f>
        <v>0</v>
      </c>
      <c r="NI2">
        <f>QZ_8!D12</f>
        <v>0</v>
      </c>
      <c r="NJ2">
        <f>QZ_8!B15</f>
        <v>0</v>
      </c>
      <c r="NK2">
        <f>QZ_8!V8</f>
        <v>0</v>
      </c>
      <c r="NL2">
        <f>COUNTBLANK(QZ_8!V8)</f>
        <v>1</v>
      </c>
      <c r="NM2">
        <f>IF(COUNTBLANK(QZ_8!P12)=1,0,1)</f>
        <v>0</v>
      </c>
      <c r="NN2">
        <f>QZ_8!R10</f>
        <v>0</v>
      </c>
      <c r="NO2">
        <f>QZ_8!H19</f>
        <v>0</v>
      </c>
      <c r="NP2" t="b">
        <f>QZ_8!K21</f>
        <v>0</v>
      </c>
      <c r="NQ2" t="b">
        <f>QZ_8!K23</f>
        <v>0</v>
      </c>
      <c r="NR2">
        <f>QZ_8!V15</f>
        <v>0</v>
      </c>
      <c r="NS2">
        <f>COUNTBLANK(QZ_8!V15)</f>
        <v>1</v>
      </c>
      <c r="NT2">
        <f>IF(COUNTBLANK(QZ_8!P19)=1,0,1)</f>
        <v>0</v>
      </c>
      <c r="NU2">
        <f>QZ_8!R17</f>
        <v>0</v>
      </c>
      <c r="NV2">
        <f>QZ_8!H28</f>
        <v>0</v>
      </c>
      <c r="NW2">
        <f>QZ_8!F30</f>
        <v>0</v>
      </c>
      <c r="NX2">
        <f>QZ_8!F32</f>
        <v>0</v>
      </c>
      <c r="NY2">
        <f>QZ_8!D34</f>
        <v>0</v>
      </c>
      <c r="NZ2">
        <f>QZ_8!B37</f>
        <v>0</v>
      </c>
      <c r="OA2">
        <f>QZ_8!V22</f>
        <v>0</v>
      </c>
      <c r="OB2">
        <f>COUNTBLANK(QZ_8!V22)</f>
        <v>1</v>
      </c>
      <c r="OC2">
        <f>IF(COUNTBLANK(QZ_8!P26)=1,0,1)</f>
        <v>0</v>
      </c>
      <c r="OD2">
        <f>QZ_8!R24</f>
        <v>0</v>
      </c>
      <c r="OE2">
        <f>QZ_8!H39</f>
        <v>0</v>
      </c>
      <c r="OF2">
        <f>QZ_8!H42</f>
        <v>0</v>
      </c>
      <c r="OG2" t="b">
        <f>QZ_8!K45</f>
        <v>0</v>
      </c>
      <c r="OH2">
        <f>QZ_8!V32</f>
        <v>0</v>
      </c>
      <c r="OI2">
        <f>COUNTBLANK(QZ_8!V32)</f>
        <v>1</v>
      </c>
      <c r="OJ2">
        <f>IF(COUNTBLANK(QZ_8!P36)=1,0,1)</f>
        <v>0</v>
      </c>
      <c r="OK2">
        <f>QZ_8!R34</f>
        <v>0</v>
      </c>
      <c r="OL2">
        <f>QZ_8!H47</f>
        <v>0</v>
      </c>
      <c r="OM2" t="b">
        <f>QZ_8!K50</f>
        <v>0</v>
      </c>
      <c r="ON2">
        <f>QZ_8!V50</f>
        <v>0</v>
      </c>
      <c r="OO2">
        <f>COUNTBLANK(QZ_8!V50)</f>
        <v>1</v>
      </c>
      <c r="OP2">
        <f>IF(COUNTBLANK(QZ_8!P54)=1,0,1)</f>
        <v>0</v>
      </c>
      <c r="OQ2">
        <f>QZ_8!R52</f>
        <v>0</v>
      </c>
      <c r="OR2">
        <f>QZ_8!H52</f>
        <v>0</v>
      </c>
      <c r="OS2" t="b">
        <f>QZ_8!K54</f>
        <v>0</v>
      </c>
      <c r="OT2">
        <f>QZ_8!V57</f>
        <v>0</v>
      </c>
      <c r="OU2">
        <f>COUNTBLANK(QZ_8!V57)</f>
        <v>1</v>
      </c>
      <c r="OV2">
        <f>IF(COUNTBLANK(QZ_8!P61)=1,0,1)</f>
        <v>0</v>
      </c>
      <c r="OW2">
        <f>QZ_8!R59</f>
        <v>0</v>
      </c>
      <c r="OX2">
        <f>QZ_8!H56</f>
        <v>0</v>
      </c>
      <c r="OY2" t="b">
        <f>QZ_8!K61</f>
        <v>0</v>
      </c>
      <c r="OZ2" t="b">
        <f>QZ_8!K63</f>
        <v>0</v>
      </c>
      <c r="PA2" t="b">
        <f>QZ_8!K65</f>
        <v>0</v>
      </c>
      <c r="PB2" t="b">
        <f>QZ_8!K67</f>
        <v>0</v>
      </c>
      <c r="PC2">
        <f>QZ_8!B67</f>
        <v>0</v>
      </c>
      <c r="PD2" t="b">
        <f>QZ_8!K70</f>
        <v>0</v>
      </c>
      <c r="PE2">
        <f>QZ_8!V64</f>
        <v>0</v>
      </c>
      <c r="PF2">
        <f>COUNTBLANK(QZ_8!V64)</f>
        <v>1</v>
      </c>
      <c r="PG2">
        <f>IF(COUNTBLANK(QZ_8!P68)=1,0,1)</f>
        <v>0</v>
      </c>
      <c r="PH2">
        <f>QZ_8!R66</f>
        <v>0</v>
      </c>
      <c r="PI2">
        <f>QZ_8!B74</f>
        <v>0</v>
      </c>
      <c r="PJ2">
        <f>QZ_9!D3</f>
        <v>0</v>
      </c>
      <c r="PK2">
        <f>QZ_9!D7</f>
        <v>0</v>
      </c>
      <c r="PL2" t="b">
        <f>QZ_9!F10</f>
        <v>0</v>
      </c>
      <c r="PM2" t="b">
        <f>QZ_9!F12</f>
        <v>0</v>
      </c>
      <c r="PN2">
        <f>QZ_9!AE8</f>
        <v>0</v>
      </c>
      <c r="PO2">
        <f>COUNTBLANK(QZ_9!AE8)</f>
        <v>1</v>
      </c>
      <c r="PP2">
        <f>IF(COUNTBLANK(QZ_9!Y12)=1,0,1)</f>
        <v>0</v>
      </c>
      <c r="PQ2">
        <f>QZ_9!AA10</f>
        <v>0</v>
      </c>
      <c r="PR2">
        <f>QZ_9!D14</f>
        <v>0</v>
      </c>
      <c r="PS2" t="b">
        <f>QZ_9!F17</f>
        <v>0</v>
      </c>
      <c r="PT2">
        <f>QZ_9!AE15</f>
        <v>0</v>
      </c>
      <c r="PU2">
        <f>COUNTBLANK(QZ_9!AE15)</f>
        <v>1</v>
      </c>
      <c r="PV2">
        <f>IF(COUNTBLANK(QZ_9!Y19)=1,0,1)</f>
        <v>0</v>
      </c>
      <c r="PW2">
        <f>QZ_9!AA17</f>
        <v>0</v>
      </c>
      <c r="PX2">
        <f>QZ_9!D19</f>
        <v>0</v>
      </c>
      <c r="PY2" t="b">
        <f>QZ_9!F23</f>
        <v>0</v>
      </c>
      <c r="PZ2" t="b">
        <f>QZ_9!F25</f>
        <v>0</v>
      </c>
      <c r="QA2" t="b">
        <f>QZ_9!F27</f>
        <v>0</v>
      </c>
      <c r="QB2" t="b">
        <f>QZ_9!F29</f>
        <v>0</v>
      </c>
      <c r="QC2" t="b">
        <f>QZ_9!F31</f>
        <v>0</v>
      </c>
      <c r="QD2" t="b">
        <f>QZ_9!F32</f>
        <v>0</v>
      </c>
      <c r="QE2">
        <f>QZ_9!AE22</f>
        <v>0</v>
      </c>
      <c r="QF2">
        <f>COUNTBLANK(QZ_9!AE22)</f>
        <v>1</v>
      </c>
      <c r="QG2">
        <f>IF(COUNTBLANK(QZ_9!Y26)=1,0,1)</f>
        <v>0</v>
      </c>
      <c r="QH2">
        <f>QZ_9!AA24</f>
        <v>0</v>
      </c>
      <c r="QI2">
        <f>QZ_9!D39</f>
        <v>0</v>
      </c>
      <c r="QJ2">
        <f>QZ_9!D42</f>
        <v>0</v>
      </c>
      <c r="QK2">
        <f>QZ_9!C42</f>
        <v>0</v>
      </c>
      <c r="QL2">
        <f>QZ_9!D43</f>
        <v>0</v>
      </c>
      <c r="QM2">
        <f>QZ_9!C43</f>
        <v>0</v>
      </c>
      <c r="QN2">
        <f>QZ_9!D44</f>
        <v>0</v>
      </c>
      <c r="QO2">
        <f>QZ_9!C44</f>
        <v>0</v>
      </c>
      <c r="QP2">
        <f>QZ_9!D45</f>
        <v>0</v>
      </c>
      <c r="QQ2">
        <f>QZ_9!C45</f>
        <v>0</v>
      </c>
      <c r="QR2">
        <f>QZ_9!AE32</f>
        <v>0</v>
      </c>
      <c r="QS2">
        <f>COUNTBLANK(QZ_9!AE32)</f>
        <v>1</v>
      </c>
      <c r="QT2">
        <f>IF(COUNTBLANK(QZ_9!Y36)=1,0,1)</f>
        <v>0</v>
      </c>
      <c r="QU2">
        <f>QZ_9!AA34</f>
        <v>0</v>
      </c>
      <c r="QV2">
        <f>QZ_9!D50</f>
        <v>0</v>
      </c>
      <c r="QW2" t="b">
        <f>QZ_9!G54</f>
        <v>0</v>
      </c>
      <c r="QX2">
        <f>QZ_9!D53</f>
        <v>0</v>
      </c>
      <c r="QY2">
        <f>QZ_9!C53</f>
        <v>0</v>
      </c>
      <c r="QZ2">
        <f>QZ_9!AE39</f>
        <v>0</v>
      </c>
      <c r="RA2">
        <f>COUNTBLANK(QZ_9!AE39)</f>
        <v>1</v>
      </c>
      <c r="RB2">
        <f>IF(COUNTBLANK(QZ_9!Y43)=1,0,1)</f>
        <v>0</v>
      </c>
      <c r="RC2">
        <f>QZ_9!AA41</f>
        <v>0</v>
      </c>
      <c r="RD2">
        <f>QZ_9!D60</f>
        <v>0</v>
      </c>
      <c r="RE2" t="b">
        <f>QZ_9!F62</f>
        <v>0</v>
      </c>
      <c r="RF2">
        <f>QZ_9!C64</f>
        <v>0</v>
      </c>
      <c r="RG2">
        <f>QZ_9!B67</f>
        <v>0</v>
      </c>
      <c r="RH2">
        <f>QZ_9!AE53</f>
        <v>0</v>
      </c>
      <c r="RI2">
        <f>COUNTBLANK(QZ_9!AE53)</f>
        <v>1</v>
      </c>
      <c r="RJ2">
        <f>IF(COUNTBLANK(QZ_9!Y57)=1,0,1)</f>
        <v>0</v>
      </c>
      <c r="RK2">
        <f>QZ_9!AA55</f>
        <v>0</v>
      </c>
      <c r="RL2">
        <f>QZ_9!D70</f>
        <v>0</v>
      </c>
      <c r="RM2">
        <f>QZ_9!C73</f>
        <v>0</v>
      </c>
      <c r="RN2">
        <f>QZ_9!L77</f>
        <v>1</v>
      </c>
      <c r="RO2" t="b">
        <f>QZ_9!I77</f>
        <v>0</v>
      </c>
      <c r="RP2" t="b">
        <f>QZ_9!H77</f>
        <v>0</v>
      </c>
      <c r="RQ2">
        <f>QZ_9!L78</f>
        <v>1</v>
      </c>
      <c r="RR2" t="b">
        <f>QZ_9!I78</f>
        <v>0</v>
      </c>
      <c r="RS2" t="b">
        <f>QZ_9!H78</f>
        <v>0</v>
      </c>
      <c r="RT2">
        <f>QZ_9!L79</f>
        <v>1</v>
      </c>
      <c r="RU2" t="b">
        <f>QZ_9!I79</f>
        <v>0</v>
      </c>
      <c r="RV2" t="b">
        <f>QZ_9!H79</f>
        <v>0</v>
      </c>
      <c r="RW2">
        <f>QZ_9!L80</f>
        <v>1</v>
      </c>
      <c r="RX2" t="b">
        <f>QZ_9!I80</f>
        <v>0</v>
      </c>
      <c r="RY2" t="b">
        <f>QZ_9!H80</f>
        <v>0</v>
      </c>
      <c r="RZ2">
        <f>QZ_9!L81</f>
        <v>1</v>
      </c>
      <c r="SA2" t="b">
        <f>QZ_9!I81</f>
        <v>0</v>
      </c>
      <c r="SB2" t="b">
        <f>QZ_9!H81</f>
        <v>0</v>
      </c>
      <c r="SC2">
        <f>QZ_9!L82</f>
        <v>1</v>
      </c>
      <c r="SD2" t="b">
        <f>QZ_9!I82</f>
        <v>0</v>
      </c>
      <c r="SE2" t="b">
        <f>QZ_9!H82</f>
        <v>0</v>
      </c>
      <c r="SF2">
        <f>QZ_9!B86</f>
        <v>0</v>
      </c>
      <c r="SG2">
        <f>QZ_9!AE60</f>
        <v>0</v>
      </c>
      <c r="SH2">
        <f>COUNTBLANK(QZ_9!AE60)</f>
        <v>1</v>
      </c>
      <c r="SI2">
        <f>IF(COUNTBLANK(QZ_9!Y64)=1,0,1)</f>
        <v>0</v>
      </c>
      <c r="SJ2">
        <f>QZ_9!AA62</f>
        <v>0</v>
      </c>
      <c r="SK2">
        <f>QZ_9!D91</f>
        <v>0</v>
      </c>
      <c r="SL2" t="b">
        <f>QZ_9!I98</f>
        <v>0</v>
      </c>
      <c r="SM2">
        <f>QZ_9!B94</f>
        <v>0</v>
      </c>
      <c r="SN2">
        <f>QZ_9!AE67</f>
        <v>0</v>
      </c>
      <c r="SO2">
        <f>COUNTBLANK(QZ_9!AE67)</f>
        <v>1</v>
      </c>
      <c r="SP2">
        <f>IF(COUNTBLANK(QZ_9!Y71)=1,0,1)</f>
        <v>0</v>
      </c>
      <c r="SQ2">
        <f>QZ_9!AA69</f>
        <v>0</v>
      </c>
      <c r="SR2">
        <f>QZ_9!D102</f>
        <v>0</v>
      </c>
      <c r="SS2" t="b">
        <f>QZ_9!I109</f>
        <v>0</v>
      </c>
      <c r="ST2">
        <f>QZ_9!B105</f>
        <v>0</v>
      </c>
      <c r="SU2">
        <f>QZ_9!AE74</f>
        <v>0</v>
      </c>
      <c r="SV2">
        <f>COUNTBLANK(QZ_9!AE74)</f>
        <v>1</v>
      </c>
      <c r="SW2">
        <f>IF(COUNTBLANK(QZ_9!Y78)=1,0,1)</f>
        <v>0</v>
      </c>
      <c r="SX2">
        <f>QZ_9!AA76</f>
        <v>0</v>
      </c>
      <c r="SY2">
        <f>QZ_9!D113</f>
        <v>0</v>
      </c>
      <c r="SZ2" t="b">
        <f>QZ_9!I115</f>
        <v>0</v>
      </c>
      <c r="TA2" s="11">
        <f>QZ_9!B118</f>
        <v>0</v>
      </c>
      <c r="TB2">
        <f>QZ_9!AE81</f>
        <v>0</v>
      </c>
      <c r="TC2">
        <f>COUNTBLANK(QZ_9!AE81)</f>
        <v>1</v>
      </c>
      <c r="TD2">
        <f>IF(COUNTBLANK(QZ_9!Y85)=1,0,1)</f>
        <v>0</v>
      </c>
      <c r="TE2">
        <f>QZ_9!AA83</f>
        <v>0</v>
      </c>
      <c r="TF2">
        <f>QZ_9!K113</f>
        <v>0</v>
      </c>
      <c r="TG2" t="b">
        <f>QZ_9!F126</f>
        <v>0</v>
      </c>
      <c r="TH2" s="24">
        <f>QZ_9!B126</f>
        <v>0</v>
      </c>
      <c r="TI2" s="24" t="b">
        <f>QZ_9!F127</f>
        <v>0</v>
      </c>
      <c r="TJ2" s="24">
        <f>QZ_9!B127</f>
        <v>0</v>
      </c>
      <c r="TK2" t="b">
        <f>QZ_9!F128</f>
        <v>0</v>
      </c>
      <c r="TL2" s="24">
        <f>QZ_9!B128</f>
        <v>0</v>
      </c>
      <c r="TM2" s="24" t="b">
        <f>QZ_9!F129</f>
        <v>0</v>
      </c>
      <c r="TN2" s="24">
        <f>QZ_9!B129</f>
        <v>0</v>
      </c>
      <c r="TO2" s="24" t="b">
        <f>QZ_9!F130</f>
        <v>0</v>
      </c>
      <c r="TP2" s="24">
        <f>QZ_9!B130</f>
        <v>0</v>
      </c>
      <c r="TQ2" s="24" t="b">
        <f>QZ_9!F131</f>
        <v>0</v>
      </c>
      <c r="TR2" s="24">
        <f>QZ_9!B131</f>
        <v>0</v>
      </c>
      <c r="TS2" s="24" t="b">
        <f>QZ_9!F132</f>
        <v>0</v>
      </c>
      <c r="TT2" s="24">
        <f>QZ_9!B132</f>
        <v>0</v>
      </c>
      <c r="TU2" s="24" t="b">
        <f>QZ_9!F133</f>
        <v>0</v>
      </c>
      <c r="TV2" s="24">
        <f>QZ_9!B133</f>
        <v>0</v>
      </c>
      <c r="TW2" s="24" t="b">
        <f>QZ_9!F134</f>
        <v>0</v>
      </c>
      <c r="TX2" s="24">
        <f>QZ_9!B134</f>
        <v>0</v>
      </c>
      <c r="TY2" s="24" t="b">
        <f>QZ_9!F135</f>
        <v>0</v>
      </c>
      <c r="TZ2" s="24">
        <f>QZ_9!B135</f>
        <v>0</v>
      </c>
      <c r="UA2" s="24" t="b">
        <f>QZ_9!F136</f>
        <v>0</v>
      </c>
      <c r="UB2" s="24">
        <f>QZ_9!B136</f>
        <v>0</v>
      </c>
      <c r="UC2" s="24" t="b">
        <f>QZ_9!F137</f>
        <v>0</v>
      </c>
      <c r="UD2" s="24">
        <f>QZ_9!B137</f>
        <v>0</v>
      </c>
      <c r="UE2" s="24">
        <f>QZ_9!B142</f>
        <v>0</v>
      </c>
      <c r="UF2">
        <f>QZ_9!AE88</f>
        <v>0</v>
      </c>
      <c r="UG2">
        <f>COUNTBLANK(QZ_9!AE88)</f>
        <v>1</v>
      </c>
      <c r="UH2">
        <f>IF(COUNTBLANK(QZ_9!Y92)=1,0,1)</f>
        <v>0</v>
      </c>
      <c r="UI2">
        <f>QZ_9!AA90</f>
        <v>0</v>
      </c>
      <c r="UJ2">
        <f>QZ_9!D149</f>
        <v>0</v>
      </c>
      <c r="UK2" t="b">
        <f>QZ_9!F153</f>
        <v>0</v>
      </c>
      <c r="UL2" t="b">
        <f>QZ_9!G153</f>
        <v>0</v>
      </c>
      <c r="UM2" t="b">
        <f>QZ_9!F154</f>
        <v>0</v>
      </c>
      <c r="UN2" t="b">
        <f>QZ_9!G154</f>
        <v>0</v>
      </c>
      <c r="UO2" t="b">
        <f>QZ_9!F155</f>
        <v>0</v>
      </c>
      <c r="UP2" t="b">
        <f>QZ_9!G155</f>
        <v>0</v>
      </c>
      <c r="UQ2" t="b">
        <f>QZ_9!F156</f>
        <v>0</v>
      </c>
      <c r="UR2" t="b">
        <f>QZ_9!G156</f>
        <v>0</v>
      </c>
      <c r="US2" t="b">
        <f>QZ_9!F157</f>
        <v>0</v>
      </c>
      <c r="UT2" t="b">
        <f>QZ_9!G157</f>
        <v>0</v>
      </c>
      <c r="UU2" t="b">
        <f>QZ_9!F158</f>
        <v>0</v>
      </c>
      <c r="UV2" t="b">
        <f>QZ_9!G158</f>
        <v>0</v>
      </c>
      <c r="UW2">
        <f>QZ_9!B163</f>
        <v>0</v>
      </c>
      <c r="UX2">
        <f>COUNTBLANK(QZ_9!B163)</f>
        <v>1</v>
      </c>
      <c r="UY2">
        <f>QZ_9!B164</f>
        <v>0</v>
      </c>
      <c r="UZ2">
        <f>COUNTBLANK(QZ_9!B164)</f>
        <v>1</v>
      </c>
      <c r="VA2">
        <f>QZ_9!B165</f>
        <v>0</v>
      </c>
      <c r="VB2">
        <f>COUNTBLANK(QZ_9!B165)</f>
        <v>1</v>
      </c>
      <c r="VC2">
        <f>QZ_9!B166</f>
        <v>0</v>
      </c>
      <c r="VD2">
        <f>COUNTBLANK(QZ_9!B166)</f>
        <v>1</v>
      </c>
      <c r="VE2">
        <f>QZ_9!B167</f>
        <v>0</v>
      </c>
      <c r="VF2">
        <f>COUNTBLANK(QZ_9!B167)</f>
        <v>1</v>
      </c>
      <c r="VG2">
        <f>QZ_9!B168</f>
        <v>0</v>
      </c>
      <c r="VH2">
        <f>COUNTBLANK(QZ_9!B168)</f>
        <v>1</v>
      </c>
      <c r="VI2">
        <f>QZ_9!B172</f>
        <v>0</v>
      </c>
      <c r="VJ2">
        <f>QZ_9!AE149</f>
        <v>0</v>
      </c>
      <c r="VK2">
        <f>COUNTBLANK(QZ_9!AE149)</f>
        <v>1</v>
      </c>
      <c r="VL2">
        <f>IF(COUNTBLANK(QZ_9!Y153)=1,0,1)</f>
        <v>0</v>
      </c>
      <c r="VM2">
        <f>QZ_9!AA151</f>
        <v>0</v>
      </c>
      <c r="VN2">
        <f>QZ_9!D177</f>
        <v>0</v>
      </c>
      <c r="VO2" s="24" t="b">
        <f>QZ_9!F180</f>
        <v>0</v>
      </c>
      <c r="VP2" t="b">
        <f>QZ_9!F182</f>
        <v>0</v>
      </c>
      <c r="VQ2" t="b">
        <f>QZ_9!F188</f>
        <v>0</v>
      </c>
      <c r="VR2" t="b">
        <f>QZ_9!F189</f>
        <v>0</v>
      </c>
      <c r="VS2" t="b">
        <f>QZ_9!F190</f>
        <v>0</v>
      </c>
      <c r="VT2" t="b">
        <f>QZ_9!F191</f>
        <v>0</v>
      </c>
      <c r="VU2" t="b">
        <f>QZ_9!F192</f>
        <v>0</v>
      </c>
      <c r="VV2" t="b">
        <f>QZ_9!F195</f>
        <v>0</v>
      </c>
      <c r="VW2" t="b">
        <f>QZ_9!F197</f>
        <v>0</v>
      </c>
      <c r="VX2" t="b">
        <f>QZ_9!F199</f>
        <v>0</v>
      </c>
      <c r="VY2">
        <f>QZ_9!B202</f>
        <v>0</v>
      </c>
      <c r="VZ2">
        <f>QZ_9!AE157</f>
        <v>0</v>
      </c>
      <c r="WA2">
        <f>COUNTBLANK(QZ_9!AE157)</f>
        <v>1</v>
      </c>
      <c r="WB2">
        <f>IF(COUNTBLANK(QZ_9!Y161)=1,0,1)</f>
        <v>0</v>
      </c>
      <c r="WC2">
        <f>QZ_9!AA159</f>
        <v>0</v>
      </c>
      <c r="WD2">
        <f>QZ_10!H9</f>
        <v>0</v>
      </c>
      <c r="WE2" t="b">
        <f>QZ_10!K12</f>
        <v>0</v>
      </c>
      <c r="WF2" t="b">
        <f>QZ_10!K16</f>
        <v>0</v>
      </c>
      <c r="WG2">
        <f>QZ_10!D18</f>
        <v>0</v>
      </c>
      <c r="WH2">
        <f>QZ_10!B21</f>
        <v>0</v>
      </c>
      <c r="WI2">
        <f>QZ_10!V8</f>
        <v>0</v>
      </c>
      <c r="WJ2">
        <f>COUNTBLANK(QZ_10!V8)</f>
        <v>1</v>
      </c>
      <c r="WK2">
        <f>IF(COUNTBLANK(QZ_10!P12)=1,0,1)</f>
        <v>0</v>
      </c>
      <c r="WL2">
        <f>QZ_10!R10</f>
        <v>0</v>
      </c>
      <c r="WM2">
        <f>QZ_10!H25</f>
        <v>0</v>
      </c>
      <c r="WN2" t="b">
        <f>QZ_10!K27</f>
        <v>0</v>
      </c>
      <c r="WO2" t="b">
        <f>QZ_10!K33</f>
        <v>0</v>
      </c>
      <c r="WP2" t="b">
        <f>QZ_10!K35</f>
        <v>0</v>
      </c>
      <c r="WQ2" t="b">
        <f>QZ_10!K37</f>
        <v>0</v>
      </c>
      <c r="WR2">
        <f>QZ_10!E29</f>
        <v>0</v>
      </c>
      <c r="WS2">
        <f>COUNTBLANK(QZ_10!E29)</f>
        <v>1</v>
      </c>
      <c r="WT2">
        <f>QZ_10!E31</f>
        <v>0</v>
      </c>
      <c r="WU2">
        <f>COUNTBLANK(QZ_10!E31)</f>
        <v>1</v>
      </c>
      <c r="WV2">
        <f>QZ_10!B40</f>
        <v>0</v>
      </c>
      <c r="WW2">
        <f>QZ_10!V15</f>
        <v>0</v>
      </c>
      <c r="WX2">
        <f>COUNTBLANK(QZ_10!V15)</f>
        <v>1</v>
      </c>
      <c r="WY2">
        <f>IF(COUNTBLANK(QZ_10!P19)=1,0,1)</f>
        <v>0</v>
      </c>
      <c r="WZ2">
        <f>QZ_10!R17</f>
        <v>0</v>
      </c>
      <c r="XA2">
        <f>QZ_10!H43</f>
        <v>0</v>
      </c>
      <c r="XB2" t="b">
        <f>QZ_10!K45</f>
        <v>0</v>
      </c>
      <c r="XC2" t="b">
        <f>QZ_10!K51</f>
        <v>0</v>
      </c>
      <c r="XD2">
        <f>QZ_10!E47</f>
        <v>0</v>
      </c>
      <c r="XE2">
        <f>COUNTBLANK(QZ_10!E47)</f>
        <v>1</v>
      </c>
      <c r="XF2">
        <f>QZ_10!E49</f>
        <v>0</v>
      </c>
      <c r="XG2">
        <f>COUNTBLANK(QZ_10!E49)</f>
        <v>1</v>
      </c>
      <c r="XH2">
        <f>QZ_10!B55</f>
        <v>0</v>
      </c>
      <c r="XI2">
        <f>QZ_10!V22</f>
        <v>0</v>
      </c>
      <c r="XJ2">
        <f>COUNTBLANK(QZ_10!V22)</f>
        <v>1</v>
      </c>
      <c r="XK2">
        <f>IF(COUNTBLANK(QZ_10!P26)=1,0,1)</f>
        <v>0</v>
      </c>
      <c r="XL2">
        <f>QZ_10!R24</f>
        <v>0</v>
      </c>
      <c r="XM2">
        <f>QZ_10!H59</f>
        <v>0</v>
      </c>
      <c r="XN2" t="b">
        <f>QZ_10!K61</f>
        <v>0</v>
      </c>
      <c r="XO2">
        <f>QZ_10!E63</f>
        <v>0</v>
      </c>
      <c r="XP2">
        <f>COUNTBLANK(QZ_10!E63)</f>
        <v>1</v>
      </c>
      <c r="XQ2">
        <f>QZ_10!E65</f>
        <v>0</v>
      </c>
      <c r="XR2">
        <f>COUNTBLANK(QZ_10!E65)</f>
        <v>1</v>
      </c>
      <c r="XS2">
        <f>QZ_10!B71</f>
        <v>0</v>
      </c>
      <c r="XT2">
        <f>QZ_10!V29</f>
        <v>0</v>
      </c>
      <c r="XU2">
        <f>COUNTBLANK(QZ_10!V29)</f>
        <v>1</v>
      </c>
      <c r="XV2">
        <f>IF(COUNTBLANK(QZ_10!P33)=1,0,1)</f>
        <v>0</v>
      </c>
      <c r="XW2">
        <f>QZ_10!R31</f>
        <v>0</v>
      </c>
      <c r="XX2">
        <f>QZ_10!H75</f>
        <v>0</v>
      </c>
      <c r="XY2" t="b">
        <f>QZ_10!K77</f>
        <v>0</v>
      </c>
      <c r="XZ2" t="b">
        <f>QZ_10!K83</f>
        <v>0</v>
      </c>
      <c r="YA2">
        <f>QZ_10!E79</f>
        <v>0</v>
      </c>
      <c r="YB2">
        <f>COUNTBLANK(QZ_10!E79)</f>
        <v>1</v>
      </c>
      <c r="YC2">
        <f>QZ_10!E81</f>
        <v>0</v>
      </c>
      <c r="YD2">
        <f>COUNTBLANK(QZ_10!E81)</f>
        <v>1</v>
      </c>
      <c r="YE2">
        <f>QZ_10!B87</f>
        <v>0</v>
      </c>
      <c r="YF2">
        <f>QZ_10!V36</f>
        <v>0</v>
      </c>
      <c r="YG2">
        <f>COUNTBLANK(QZ_10!V36)</f>
        <v>1</v>
      </c>
      <c r="YH2">
        <f>IF(COUNTBLANK(QZ_10!P40)=1,0,1)</f>
        <v>0</v>
      </c>
      <c r="YI2">
        <f>QZ_10!R38</f>
        <v>0</v>
      </c>
      <c r="YJ2">
        <f>QZ_10!H93</f>
        <v>0</v>
      </c>
      <c r="YK2" t="b">
        <f>QZ_10!K95</f>
        <v>0</v>
      </c>
      <c r="YL2">
        <f>QZ_10!D97</f>
        <v>0</v>
      </c>
      <c r="YM2">
        <f>QZ_10!B100</f>
        <v>0</v>
      </c>
      <c r="YN2">
        <f>QZ_10!V54</f>
        <v>0</v>
      </c>
      <c r="YO2">
        <f>COUNTBLANK(QZ_10!V54)</f>
        <v>1</v>
      </c>
      <c r="YP2">
        <f>IF(COUNTBLANK(QZ_10!P58)=1,0,1)</f>
        <v>0</v>
      </c>
      <c r="YQ2">
        <f>QZ_10!R56</f>
        <v>0</v>
      </c>
      <c r="YR2">
        <f ca="1">QZ_10!H103</f>
        <v>0</v>
      </c>
      <c r="YS2">
        <f>QZ_10!D105</f>
        <v>0</v>
      </c>
      <c r="YT2" s="31">
        <f>QZ_10!D107</f>
        <v>0</v>
      </c>
      <c r="YU2">
        <f>QZ_10!V62</f>
        <v>0</v>
      </c>
      <c r="YV2">
        <f>COUNTBLANK(QZ_10!V62)</f>
        <v>1</v>
      </c>
      <c r="YW2">
        <f>IF(COUNTBLANK(QZ_10!P66)=1,0,1)</f>
        <v>0</v>
      </c>
      <c r="YX2">
        <f>QZ_10!R64</f>
        <v>0</v>
      </c>
    </row>
    <row r="3" spans="1:674" ht="14.45" x14ac:dyDescent="0.35">
      <c r="TL3" s="24"/>
      <c r="TM3" s="24"/>
      <c r="TN3" s="24"/>
      <c r="TO3" s="24"/>
      <c r="TP3" s="24"/>
      <c r="TQ3" s="24"/>
      <c r="TR3" s="24"/>
      <c r="TS3" s="24"/>
      <c r="TT3" s="24"/>
      <c r="TU3" s="24"/>
      <c r="TV3" s="24"/>
      <c r="TW3" s="24"/>
      <c r="TX3" s="24"/>
      <c r="TY3" s="24"/>
      <c r="TZ3" s="24"/>
      <c r="UA3" s="24"/>
      <c r="UB3" s="24"/>
      <c r="UC3" s="24"/>
      <c r="UD3" s="24"/>
      <c r="UE3" s="24"/>
      <c r="VO3" s="24"/>
    </row>
    <row r="4" spans="1:674" ht="14.45" x14ac:dyDescent="0.35">
      <c r="TL4" s="24"/>
      <c r="TM4" s="24"/>
      <c r="TN4" s="24"/>
      <c r="TO4" s="24"/>
      <c r="TP4" s="24"/>
      <c r="TQ4" s="24"/>
      <c r="TR4" s="24"/>
      <c r="TS4" s="24"/>
      <c r="TT4" s="24"/>
      <c r="TU4" s="24"/>
      <c r="TV4" s="24"/>
      <c r="TW4" s="24"/>
      <c r="TX4" s="24"/>
      <c r="TY4" s="24"/>
      <c r="TZ4" s="24"/>
      <c r="UA4" s="24"/>
      <c r="UB4" s="24"/>
      <c r="UC4" s="24"/>
      <c r="UD4" s="24"/>
      <c r="UE4" s="24"/>
      <c r="VO4" s="24"/>
    </row>
    <row r="5" spans="1:674" ht="14.45" x14ac:dyDescent="0.35">
      <c r="TL5" s="24"/>
      <c r="TM5" s="24"/>
      <c r="TN5" s="24"/>
      <c r="TO5" s="24"/>
      <c r="TP5" s="24"/>
      <c r="TQ5" s="24"/>
      <c r="TR5" s="24"/>
      <c r="TS5" s="24"/>
      <c r="TT5" s="24"/>
      <c r="TU5" s="24"/>
      <c r="TV5" s="24"/>
      <c r="TW5" s="24"/>
      <c r="TX5" s="24"/>
      <c r="TY5" s="24"/>
      <c r="TZ5" s="24"/>
      <c r="UA5" s="24"/>
      <c r="UB5" s="24"/>
      <c r="UC5" s="24"/>
      <c r="UD5" s="24"/>
      <c r="UE5" s="24"/>
      <c r="VO5" s="24"/>
    </row>
    <row r="6" spans="1:674" ht="14.45" x14ac:dyDescent="0.35">
      <c r="TL6" s="24"/>
      <c r="TM6" s="24"/>
      <c r="TN6" s="24"/>
      <c r="TO6" s="24"/>
      <c r="TP6" s="24"/>
      <c r="TQ6" s="24"/>
      <c r="TR6" s="24"/>
      <c r="TS6" s="24"/>
      <c r="TT6" s="24"/>
      <c r="TU6" s="24"/>
      <c r="TV6" s="24"/>
      <c r="TW6" s="24"/>
      <c r="TX6" s="24"/>
      <c r="TY6" s="24"/>
      <c r="TZ6" s="24"/>
      <c r="UA6" s="24"/>
      <c r="UB6" s="24"/>
      <c r="UC6" s="24"/>
      <c r="UD6" s="24"/>
      <c r="UE6" s="24"/>
      <c r="VO6" s="24"/>
    </row>
    <row r="7" spans="1:674" ht="14.45" x14ac:dyDescent="0.35">
      <c r="TL7" s="24"/>
      <c r="TM7" s="24"/>
      <c r="TN7" s="24"/>
      <c r="TO7" s="24"/>
      <c r="TP7" s="24"/>
      <c r="TQ7" s="24"/>
      <c r="TR7" s="24"/>
      <c r="TS7" s="24"/>
      <c r="TT7" s="24"/>
      <c r="TU7" s="24"/>
      <c r="TV7" s="24"/>
      <c r="TW7" s="24"/>
      <c r="TX7" s="24"/>
      <c r="TY7" s="24"/>
      <c r="TZ7" s="24"/>
      <c r="UA7" s="24"/>
      <c r="UB7" s="24"/>
      <c r="UC7" s="24"/>
      <c r="UD7" s="24"/>
      <c r="UE7" s="24"/>
      <c r="VO7" s="24"/>
    </row>
    <row r="8" spans="1:674" ht="14.45" x14ac:dyDescent="0.35">
      <c r="TL8" s="24"/>
      <c r="TM8" s="24"/>
      <c r="TN8" s="24"/>
      <c r="TO8" s="24"/>
      <c r="TP8" s="24"/>
      <c r="TQ8" s="24"/>
      <c r="TR8" s="24"/>
      <c r="TS8" s="24"/>
      <c r="TT8" s="24"/>
      <c r="TU8" s="24"/>
      <c r="TV8" s="24"/>
      <c r="TW8" s="24"/>
      <c r="TX8" s="24"/>
      <c r="TY8" s="24"/>
      <c r="TZ8" s="24"/>
      <c r="UA8" s="24"/>
      <c r="UB8" s="24"/>
      <c r="UC8" s="24"/>
      <c r="UD8" s="24"/>
      <c r="UE8" s="24"/>
      <c r="VO8" s="24"/>
    </row>
    <row r="9" spans="1:674" ht="14.45" x14ac:dyDescent="0.35">
      <c r="TL9" s="24"/>
      <c r="TM9" s="24"/>
      <c r="TN9" s="24"/>
      <c r="TO9" s="24"/>
      <c r="TP9" s="24"/>
      <c r="TQ9" s="24"/>
      <c r="TR9" s="24"/>
      <c r="TS9" s="24"/>
      <c r="TT9" s="24"/>
      <c r="TU9" s="24"/>
      <c r="TV9" s="24"/>
      <c r="TW9" s="24"/>
      <c r="TX9" s="24"/>
      <c r="TY9" s="24"/>
      <c r="TZ9" s="24"/>
      <c r="UA9" s="24"/>
      <c r="UB9" s="24"/>
      <c r="UC9" s="24"/>
      <c r="UD9" s="24"/>
      <c r="UE9" s="24"/>
      <c r="VO9" s="24"/>
    </row>
    <row r="10" spans="1:674" ht="14.45" x14ac:dyDescent="0.35">
      <c r="VO10" s="24"/>
    </row>
  </sheetData>
  <sheetProtection algorithmName="SHA-512" hashValue="Ca2Y6RaGEGFlGwmsFqUMovzfHosKphih2kOgwUo226vQvUX+Rx7uqwecxNhTE10DBa2R/67QEcpo554j0ECBhg==" saltValue="+GqvB8m34Z/PlrFp/e+VuA=="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Z63"/>
  <sheetViews>
    <sheetView view="pageBreakPreview" zoomScale="70" zoomScaleNormal="85" zoomScaleSheetLayoutView="70" workbookViewId="0"/>
  </sheetViews>
  <sheetFormatPr baseColWidth="10" defaultRowHeight="15" x14ac:dyDescent="0.25"/>
  <cols>
    <col min="1" max="1" width="3.5703125" style="11" bestFit="1" customWidth="1"/>
    <col min="2" max="2" width="22.42578125" customWidth="1"/>
    <col min="3" max="3" width="10.85546875" customWidth="1"/>
    <col min="6" max="6" width="7.140625" customWidth="1"/>
    <col min="8" max="8" width="6.7109375" customWidth="1"/>
    <col min="9" max="9" width="0" hidden="1" customWidth="1"/>
    <col min="10" max="10" width="9.140625" hidden="1" customWidth="1"/>
    <col min="11" max="11" width="9.85546875" hidden="1" customWidth="1"/>
    <col min="12" max="12" width="4.28515625" hidden="1" customWidth="1"/>
    <col min="13" max="13" width="11.42578125" hidden="1" customWidth="1"/>
    <col min="14" max="14" width="4.5703125" hidden="1" customWidth="1"/>
    <col min="15" max="15" width="21.85546875" hidden="1" customWidth="1"/>
    <col min="16" max="16" width="10.28515625" hidden="1" customWidth="1"/>
    <col min="17" max="17" width="14.85546875" hidden="1" customWidth="1"/>
    <col min="18" max="18" width="8.42578125" hidden="1" customWidth="1"/>
    <col min="19" max="19" width="10.7109375" hidden="1" customWidth="1"/>
    <col min="20" max="20" width="8.42578125" hidden="1" customWidth="1"/>
    <col min="21" max="25" width="0" hidden="1" customWidth="1"/>
    <col min="26" max="26" width="8.28515625" hidden="1" customWidth="1"/>
  </cols>
  <sheetData>
    <row r="1" spans="1:26" x14ac:dyDescent="0.25">
      <c r="B1" t="s">
        <v>14</v>
      </c>
    </row>
    <row r="2" spans="1:26" ht="14.45" x14ac:dyDescent="0.35">
      <c r="G2" t="s">
        <v>24</v>
      </c>
      <c r="S2" s="110" t="s">
        <v>340</v>
      </c>
      <c r="T2" s="110"/>
      <c r="U2" s="110"/>
      <c r="V2" s="110"/>
      <c r="W2" s="110"/>
      <c r="X2" s="110"/>
      <c r="Y2" s="110"/>
      <c r="Z2" s="110"/>
    </row>
    <row r="3" spans="1:26" thickBot="1" x14ac:dyDescent="0.4">
      <c r="A3" s="13" t="s">
        <v>16</v>
      </c>
      <c r="B3" s="14" t="s">
        <v>15</v>
      </c>
      <c r="C3" s="14"/>
      <c r="D3" s="14"/>
      <c r="E3" s="14"/>
      <c r="F3" s="14"/>
      <c r="G3" s="14">
        <f>G7+G34</f>
        <v>0</v>
      </c>
      <c r="H3" s="14" t="s">
        <v>19</v>
      </c>
      <c r="S3" s="58" t="s">
        <v>16</v>
      </c>
      <c r="T3" s="1" t="s">
        <v>15</v>
      </c>
      <c r="U3" s="1"/>
      <c r="V3" s="1"/>
      <c r="W3" s="1"/>
      <c r="X3" s="1"/>
      <c r="Y3" s="36"/>
      <c r="Z3" s="14" t="s">
        <v>19</v>
      </c>
    </row>
    <row r="4" spans="1:26" ht="14.45" x14ac:dyDescent="0.35">
      <c r="S4" s="1"/>
      <c r="T4" s="1"/>
      <c r="U4" s="1"/>
      <c r="V4" s="1"/>
      <c r="W4" s="1"/>
      <c r="X4" s="1"/>
    </row>
    <row r="5" spans="1:26" ht="14.45" x14ac:dyDescent="0.35">
      <c r="S5" s="1"/>
      <c r="T5" s="1"/>
      <c r="U5" s="1"/>
      <c r="V5" s="1"/>
      <c r="W5" s="1"/>
      <c r="X5" s="1"/>
    </row>
    <row r="6" spans="1:26" ht="14.45" x14ac:dyDescent="0.35">
      <c r="S6" s="1"/>
      <c r="T6" s="1"/>
      <c r="U6" s="1"/>
      <c r="V6" s="1"/>
      <c r="W6" s="1"/>
      <c r="X6" s="1"/>
    </row>
    <row r="7" spans="1:26" ht="14.45" x14ac:dyDescent="0.35">
      <c r="A7" s="15" t="s">
        <v>17</v>
      </c>
      <c r="B7" s="35" t="s">
        <v>18</v>
      </c>
      <c r="C7" s="16"/>
      <c r="D7" s="16"/>
      <c r="E7" s="16"/>
      <c r="F7" s="16"/>
      <c r="G7" s="16">
        <f>G9+G18</f>
        <v>0</v>
      </c>
      <c r="H7" s="16" t="s">
        <v>22</v>
      </c>
      <c r="S7" s="58" t="s">
        <v>17</v>
      </c>
      <c r="T7" s="57" t="s">
        <v>18</v>
      </c>
      <c r="U7" s="1"/>
      <c r="V7" s="1"/>
      <c r="W7" s="1"/>
      <c r="X7" s="1"/>
    </row>
    <row r="8" spans="1:26" ht="14.45" x14ac:dyDescent="0.35">
      <c r="S8" s="1"/>
      <c r="T8" s="1"/>
      <c r="U8" s="1"/>
      <c r="V8" s="1"/>
      <c r="W8" s="1"/>
      <c r="X8" s="1"/>
    </row>
    <row r="9" spans="1:26" thickBot="1" x14ac:dyDescent="0.4">
      <c r="B9" t="s">
        <v>32</v>
      </c>
      <c r="G9">
        <f>IF(AND(M13=0,C11&lt;&gt;0,C10&lt;&gt;0,Q13&lt;&gt;1),2,)</f>
        <v>0</v>
      </c>
      <c r="H9" t="s">
        <v>23</v>
      </c>
      <c r="S9" s="1" t="s">
        <v>32</v>
      </c>
      <c r="T9" s="1"/>
      <c r="U9" s="1"/>
      <c r="V9" s="1"/>
      <c r="W9" s="1"/>
      <c r="X9" s="1"/>
      <c r="Y9" s="93"/>
      <c r="Z9" t="s">
        <v>23</v>
      </c>
    </row>
    <row r="10" spans="1:26" thickBot="1" x14ac:dyDescent="0.4">
      <c r="B10" t="s">
        <v>30</v>
      </c>
      <c r="C10" s="129"/>
      <c r="D10" s="132"/>
      <c r="E10" s="132"/>
      <c r="F10" s="130"/>
      <c r="G10" s="19"/>
      <c r="I10" s="18"/>
      <c r="S10" s="1"/>
      <c r="T10" s="1"/>
      <c r="U10" s="1"/>
      <c r="V10" s="1"/>
      <c r="W10" s="1"/>
      <c r="X10" s="1"/>
    </row>
    <row r="11" spans="1:26" ht="15.75" thickBot="1" x14ac:dyDescent="0.3">
      <c r="B11" t="s">
        <v>29</v>
      </c>
      <c r="C11" s="70"/>
      <c r="O11" s="22"/>
      <c r="S11" t="s">
        <v>342</v>
      </c>
      <c r="T11" s="1"/>
      <c r="U11" s="111"/>
      <c r="V11" s="112"/>
      <c r="W11" s="112"/>
      <c r="X11" s="113"/>
    </row>
    <row r="12" spans="1:26" ht="15.75" thickBot="1" x14ac:dyDescent="0.3">
      <c r="B12" t="s">
        <v>20</v>
      </c>
      <c r="C12" s="76"/>
      <c r="D12" s="32" t="str">
        <f>IF(M13=1,"CAVE: Anerkannten Zeitraum beachten.","")</f>
        <v/>
      </c>
      <c r="K12" s="31"/>
      <c r="M12">
        <f>YEAR(C12)</f>
        <v>1900</v>
      </c>
      <c r="S12" s="1" t="s">
        <v>341</v>
      </c>
      <c r="T12" s="1"/>
      <c r="U12" s="114"/>
      <c r="V12" s="115"/>
      <c r="W12" s="115"/>
      <c r="X12" s="116"/>
    </row>
    <row r="13" spans="1:26" ht="15.75" thickBot="1" x14ac:dyDescent="0.3">
      <c r="B13" t="s">
        <v>193</v>
      </c>
      <c r="C13" s="131"/>
      <c r="D13" s="131"/>
      <c r="E13" s="131"/>
      <c r="F13" s="37"/>
      <c r="G13" s="20"/>
      <c r="M13">
        <f>IF(OR(M12=2019,M12=2018,M12=1900),0,1)</f>
        <v>0</v>
      </c>
      <c r="Q13" s="91">
        <v>1</v>
      </c>
      <c r="S13" s="70"/>
      <c r="T13" s="1"/>
      <c r="U13" s="114"/>
      <c r="V13" s="115"/>
      <c r="W13" s="115"/>
      <c r="X13" s="116"/>
    </row>
    <row r="14" spans="1:26" x14ac:dyDescent="0.25">
      <c r="B14" s="25" t="s">
        <v>99</v>
      </c>
      <c r="E14" s="24"/>
      <c r="O14" s="1"/>
      <c r="P14" s="1"/>
      <c r="Q14" s="1"/>
      <c r="R14" s="1"/>
      <c r="S14" s="1"/>
      <c r="T14" s="1"/>
      <c r="U14" s="117"/>
      <c r="V14" s="118"/>
      <c r="W14" s="118"/>
      <c r="X14" s="119"/>
    </row>
    <row r="15" spans="1:26" thickBot="1" x14ac:dyDescent="0.4">
      <c r="E15" s="24"/>
      <c r="K15" s="31"/>
      <c r="O15" s="1"/>
      <c r="P15" s="1"/>
      <c r="Q15" s="34"/>
      <c r="R15" s="1"/>
      <c r="S15" s="1"/>
      <c r="T15" s="1"/>
      <c r="U15" s="1"/>
      <c r="V15" s="1"/>
      <c r="W15" s="1"/>
      <c r="X15" s="1"/>
    </row>
    <row r="16" spans="1:26" thickBot="1" x14ac:dyDescent="0.4">
      <c r="B16" t="s">
        <v>57</v>
      </c>
      <c r="C16" s="129"/>
      <c r="D16" s="130"/>
      <c r="E16" s="24"/>
      <c r="O16" s="1"/>
      <c r="P16" s="1"/>
      <c r="Q16" s="34"/>
      <c r="R16" s="1"/>
      <c r="S16" s="1"/>
      <c r="T16" s="1"/>
      <c r="U16" s="1"/>
      <c r="V16" s="1"/>
      <c r="W16" s="1"/>
      <c r="X16" s="1"/>
    </row>
    <row r="17" spans="2:26" ht="14.45" x14ac:dyDescent="0.35">
      <c r="O17" s="1"/>
      <c r="P17" s="1"/>
      <c r="Q17" s="34"/>
      <c r="R17" s="1"/>
      <c r="S17" s="1"/>
      <c r="T17" s="1"/>
      <c r="U17" s="1"/>
      <c r="V17" s="1"/>
      <c r="W17" s="1"/>
      <c r="X17" s="1"/>
    </row>
    <row r="18" spans="2:26" thickBot="1" x14ac:dyDescent="0.4">
      <c r="B18" t="s">
        <v>21</v>
      </c>
      <c r="G18">
        <f>IF(AND(M22=0,C20&lt;&gt;0,C19&lt;&gt;0,Q22&lt;&gt;1),2,)</f>
        <v>0</v>
      </c>
      <c r="H18" t="s">
        <v>23</v>
      </c>
      <c r="O18" s="1"/>
      <c r="P18" s="1"/>
      <c r="Q18" s="1"/>
      <c r="R18" s="1"/>
      <c r="S18" t="s">
        <v>21</v>
      </c>
      <c r="T18" s="1"/>
      <c r="U18" s="1"/>
      <c r="V18" s="1"/>
      <c r="W18" s="1"/>
      <c r="X18" s="1"/>
      <c r="Y18" s="36"/>
      <c r="Z18" t="s">
        <v>23</v>
      </c>
    </row>
    <row r="19" spans="2:26" thickBot="1" x14ac:dyDescent="0.4">
      <c r="B19" t="s">
        <v>30</v>
      </c>
      <c r="C19" s="129"/>
      <c r="D19" s="132"/>
      <c r="E19" s="132"/>
      <c r="F19" s="130"/>
      <c r="G19" s="19"/>
      <c r="S19" s="1"/>
      <c r="T19" s="1"/>
      <c r="U19" s="1"/>
      <c r="V19" s="1"/>
      <c r="W19" s="1"/>
      <c r="X19" s="1"/>
    </row>
    <row r="20" spans="2:26" ht="15.75" thickBot="1" x14ac:dyDescent="0.3">
      <c r="B20" t="s">
        <v>29</v>
      </c>
      <c r="C20" s="70"/>
      <c r="S20" t="s">
        <v>342</v>
      </c>
      <c r="T20" s="1"/>
      <c r="U20" s="111"/>
      <c r="V20" s="112"/>
      <c r="W20" s="112"/>
      <c r="X20" s="113"/>
    </row>
    <row r="21" spans="2:26" ht="15.75" thickBot="1" x14ac:dyDescent="0.3">
      <c r="B21" t="s">
        <v>20</v>
      </c>
      <c r="C21" s="76"/>
      <c r="D21" s="32" t="str">
        <f>IF(M22=1,"CAVE: Anerkannten Zeitraum beachten.","")</f>
        <v/>
      </c>
      <c r="G21" s="32"/>
      <c r="M21">
        <f>YEAR(C21)</f>
        <v>1900</v>
      </c>
      <c r="O21" s="26" t="s">
        <v>64</v>
      </c>
      <c r="P21" s="1"/>
      <c r="S21" s="1" t="s">
        <v>341</v>
      </c>
      <c r="T21" s="1"/>
      <c r="U21" s="114"/>
      <c r="V21" s="115"/>
      <c r="W21" s="115"/>
      <c r="X21" s="116"/>
    </row>
    <row r="22" spans="2:26" ht="15.75" thickBot="1" x14ac:dyDescent="0.3">
      <c r="B22" t="s">
        <v>193</v>
      </c>
      <c r="C22" s="133"/>
      <c r="D22" s="133"/>
      <c r="E22" s="133"/>
      <c r="F22" s="37"/>
      <c r="G22" s="20"/>
      <c r="M22">
        <f>IF(OR(M21=2019,M21=2018,M21=1900),0,1)</f>
        <v>0</v>
      </c>
      <c r="N22">
        <v>1</v>
      </c>
      <c r="O22" s="25" t="s">
        <v>63</v>
      </c>
      <c r="Q22" s="91">
        <v>1</v>
      </c>
      <c r="S22" s="70"/>
      <c r="U22" s="114"/>
      <c r="V22" s="115"/>
      <c r="W22" s="115"/>
      <c r="X22" s="116"/>
    </row>
    <row r="23" spans="2:26" x14ac:dyDescent="0.25">
      <c r="B23" s="25" t="s">
        <v>99</v>
      </c>
      <c r="E23" s="24"/>
      <c r="M23" s="32"/>
      <c r="N23">
        <v>2</v>
      </c>
      <c r="O23" t="s">
        <v>195</v>
      </c>
      <c r="U23" s="117"/>
      <c r="V23" s="118"/>
      <c r="W23" s="118"/>
      <c r="X23" s="119"/>
    </row>
    <row r="24" spans="2:26" thickBot="1" x14ac:dyDescent="0.4">
      <c r="B24" s="25"/>
      <c r="E24" s="24"/>
      <c r="K24" s="31"/>
      <c r="N24">
        <v>3</v>
      </c>
      <c r="O24" t="s">
        <v>59</v>
      </c>
    </row>
    <row r="25" spans="2:26" thickBot="1" x14ac:dyDescent="0.4">
      <c r="B25" t="s">
        <v>57</v>
      </c>
      <c r="C25" s="129"/>
      <c r="D25" s="130"/>
      <c r="E25" s="24"/>
      <c r="N25">
        <v>4</v>
      </c>
      <c r="O25" t="s">
        <v>60</v>
      </c>
    </row>
    <row r="26" spans="2:26" ht="14.45" x14ac:dyDescent="0.35">
      <c r="E26" s="24"/>
      <c r="N26">
        <v>5</v>
      </c>
      <c r="O26" t="s">
        <v>61</v>
      </c>
    </row>
    <row r="27" spans="2:26" thickBot="1" x14ac:dyDescent="0.4">
      <c r="B27" t="s">
        <v>100</v>
      </c>
      <c r="E27" s="24"/>
      <c r="N27">
        <v>6</v>
      </c>
      <c r="O27" t="s">
        <v>196</v>
      </c>
      <c r="S27" s="58" t="s">
        <v>25</v>
      </c>
      <c r="T27" s="1" t="s">
        <v>26</v>
      </c>
      <c r="Y27" s="36"/>
      <c r="Z27" s="1" t="s">
        <v>27</v>
      </c>
    </row>
    <row r="28" spans="2:26" x14ac:dyDescent="0.25">
      <c r="B28" s="120"/>
      <c r="C28" s="121"/>
      <c r="D28" s="121"/>
      <c r="E28" s="121"/>
      <c r="F28" s="122"/>
      <c r="N28">
        <v>7</v>
      </c>
      <c r="O28" t="s">
        <v>58</v>
      </c>
    </row>
    <row r="29" spans="2:26" x14ac:dyDescent="0.25">
      <c r="B29" s="123"/>
      <c r="C29" s="124"/>
      <c r="D29" s="124"/>
      <c r="E29" s="124"/>
      <c r="F29" s="125"/>
      <c r="N29">
        <v>8</v>
      </c>
      <c r="O29" t="s">
        <v>194</v>
      </c>
      <c r="S29" s="1" t="s">
        <v>32</v>
      </c>
      <c r="T29" s="1"/>
      <c r="U29" s="1"/>
      <c r="V29" s="1"/>
      <c r="W29" s="1"/>
      <c r="X29" s="1"/>
      <c r="Y29" s="93"/>
      <c r="Z29" t="s">
        <v>28</v>
      </c>
    </row>
    <row r="30" spans="2:26" ht="15.75" thickBot="1" x14ac:dyDescent="0.3">
      <c r="B30" s="126"/>
      <c r="C30" s="127"/>
      <c r="D30" s="127"/>
      <c r="E30" s="127"/>
      <c r="F30" s="128"/>
      <c r="M30" t="s">
        <v>364</v>
      </c>
      <c r="S30" s="1"/>
      <c r="T30" s="1"/>
      <c r="U30" s="1"/>
      <c r="V30" s="1"/>
      <c r="W30" s="1"/>
      <c r="X30" s="1"/>
    </row>
    <row r="31" spans="2:26" x14ac:dyDescent="0.25">
      <c r="E31" s="24"/>
      <c r="M31" t="b">
        <f>IF(B28&lt;&gt;0,TRUE,FALSE)</f>
        <v>0</v>
      </c>
      <c r="S31" t="s">
        <v>342</v>
      </c>
      <c r="T31" s="1"/>
      <c r="U31" s="111"/>
      <c r="V31" s="112"/>
      <c r="W31" s="112"/>
      <c r="X31" s="113"/>
    </row>
    <row r="32" spans="2:26" ht="15.75" thickBot="1" x14ac:dyDescent="0.3">
      <c r="E32" s="24"/>
      <c r="S32" s="1" t="s">
        <v>341</v>
      </c>
      <c r="T32" s="1"/>
      <c r="U32" s="114"/>
      <c r="V32" s="115"/>
      <c r="W32" s="115"/>
      <c r="X32" s="116"/>
    </row>
    <row r="33" spans="1:26" ht="15.75" thickBot="1" x14ac:dyDescent="0.3">
      <c r="S33" s="70"/>
      <c r="T33" s="1"/>
      <c r="U33" s="114"/>
      <c r="V33" s="115"/>
      <c r="W33" s="115"/>
      <c r="X33" s="116"/>
    </row>
    <row r="34" spans="1:26" x14ac:dyDescent="0.25">
      <c r="A34" s="15" t="s">
        <v>25</v>
      </c>
      <c r="B34" s="16" t="s">
        <v>26</v>
      </c>
      <c r="C34" s="16"/>
      <c r="D34" s="16"/>
      <c r="E34" s="16"/>
      <c r="F34" s="16"/>
      <c r="G34" s="16">
        <f>G36+G48</f>
        <v>0</v>
      </c>
      <c r="H34" s="16" t="s">
        <v>27</v>
      </c>
      <c r="S34" s="1"/>
      <c r="T34" s="1"/>
      <c r="U34" s="117"/>
      <c r="V34" s="118"/>
      <c r="W34" s="118"/>
      <c r="X34" s="119"/>
    </row>
    <row r="36" spans="1:26" thickBot="1" x14ac:dyDescent="0.4">
      <c r="B36" t="s">
        <v>32</v>
      </c>
      <c r="G36">
        <f>IF(AND(C37&lt;&gt;0,C38&lt;&gt;0,M39=2019,OR(Q40=2,Q40=3,Q40=4)),3,)</f>
        <v>0</v>
      </c>
      <c r="H36" t="s">
        <v>28</v>
      </c>
      <c r="S36" s="1" t="s">
        <v>21</v>
      </c>
      <c r="T36" s="1"/>
      <c r="U36" s="1"/>
      <c r="V36" s="1"/>
      <c r="W36" s="1"/>
      <c r="X36" s="1"/>
      <c r="Y36" s="93"/>
      <c r="Z36" t="s">
        <v>28</v>
      </c>
    </row>
    <row r="37" spans="1:26" ht="45.75" thickBot="1" x14ac:dyDescent="0.3">
      <c r="B37" s="12" t="s">
        <v>31</v>
      </c>
      <c r="C37" s="129"/>
      <c r="D37" s="132"/>
      <c r="E37" s="132"/>
      <c r="F37" s="130"/>
      <c r="G37" s="19"/>
      <c r="S37" s="1"/>
      <c r="T37" s="1"/>
      <c r="U37" s="1"/>
      <c r="V37" s="1"/>
      <c r="W37" s="1"/>
      <c r="X37" s="1"/>
    </row>
    <row r="38" spans="1:26" ht="15.75" thickBot="1" x14ac:dyDescent="0.3">
      <c r="B38" t="s">
        <v>29</v>
      </c>
      <c r="C38" s="129"/>
      <c r="D38" s="130"/>
      <c r="O38" s="26" t="s">
        <v>64</v>
      </c>
      <c r="S38" t="s">
        <v>342</v>
      </c>
      <c r="T38" s="1"/>
      <c r="U38" s="111"/>
      <c r="V38" s="112"/>
      <c r="W38" s="112"/>
      <c r="X38" s="113"/>
    </row>
    <row r="39" spans="1:26" ht="15.75" thickBot="1" x14ac:dyDescent="0.3">
      <c r="B39" t="s">
        <v>20</v>
      </c>
      <c r="C39" s="75"/>
      <c r="D39" s="32" t="str">
        <f>IF(M40=1,"CAVE: Anerkannten Zeitraum beachten.","")</f>
        <v/>
      </c>
      <c r="M39">
        <f>YEAR(C39)</f>
        <v>1900</v>
      </c>
      <c r="N39">
        <v>1</v>
      </c>
      <c r="O39" s="25" t="s">
        <v>63</v>
      </c>
      <c r="Q39" t="s">
        <v>62</v>
      </c>
      <c r="S39" s="1" t="s">
        <v>341</v>
      </c>
      <c r="T39" s="1"/>
      <c r="U39" s="114"/>
      <c r="V39" s="115"/>
      <c r="W39" s="115"/>
      <c r="X39" s="116"/>
    </row>
    <row r="40" spans="1:26" ht="15.75" thickBot="1" x14ac:dyDescent="0.3">
      <c r="B40" t="s">
        <v>193</v>
      </c>
      <c r="C40" s="133"/>
      <c r="D40" s="133"/>
      <c r="E40" s="133"/>
      <c r="F40" s="23"/>
      <c r="G40" s="20"/>
      <c r="M40" s="36">
        <f>IF(OR(M39=1900,M39=2019),0,1)</f>
        <v>0</v>
      </c>
      <c r="N40">
        <v>2</v>
      </c>
      <c r="O40" t="s">
        <v>59</v>
      </c>
      <c r="Q40" s="91">
        <v>1</v>
      </c>
      <c r="R40" s="36"/>
      <c r="S40" s="70"/>
      <c r="T40" s="1"/>
      <c r="U40" s="114"/>
      <c r="V40" s="115"/>
      <c r="W40" s="115"/>
      <c r="X40" s="116"/>
    </row>
    <row r="41" spans="1:26" x14ac:dyDescent="0.25">
      <c r="E41" s="24"/>
      <c r="F41" s="33" t="str">
        <f>IF(AND(C40&lt;&gt;0,Q40=1),"CAVE: Funktion angeben","")</f>
        <v/>
      </c>
      <c r="G41" s="24"/>
      <c r="N41">
        <v>3</v>
      </c>
      <c r="O41" t="s">
        <v>60</v>
      </c>
      <c r="Q41" s="36">
        <f>IF(OR(Q40=2,Q40=3),1,(IF(OR(Q40=4,Q40=5),2,0)))</f>
        <v>0</v>
      </c>
      <c r="R41" s="36"/>
      <c r="S41" s="1"/>
      <c r="T41" s="1"/>
      <c r="U41" s="117"/>
      <c r="V41" s="118"/>
      <c r="W41" s="118"/>
      <c r="X41" s="119"/>
    </row>
    <row r="42" spans="1:26" ht="14.45" x14ac:dyDescent="0.35">
      <c r="B42" s="24"/>
      <c r="C42" s="86"/>
      <c r="D42" s="86"/>
      <c r="E42" s="86"/>
      <c r="F42" s="24"/>
      <c r="G42" s="24"/>
      <c r="N42">
        <v>4</v>
      </c>
      <c r="O42" t="s">
        <v>61</v>
      </c>
      <c r="S42" s="110" t="s">
        <v>340</v>
      </c>
      <c r="T42" s="110"/>
      <c r="U42" s="110"/>
      <c r="V42" s="110"/>
      <c r="W42" s="110"/>
      <c r="X42" s="110"/>
      <c r="Y42" s="110"/>
      <c r="Z42" s="110"/>
    </row>
    <row r="43" spans="1:26" ht="14.45" x14ac:dyDescent="0.35">
      <c r="B43" s="25"/>
      <c r="F43" s="33" t="str">
        <f>IF(AND(C42&lt;&gt;0,Q53=1),"CAVE: Funktion angeben","")</f>
        <v/>
      </c>
      <c r="G43" s="24"/>
    </row>
    <row r="44" spans="1:26" ht="14.45" x14ac:dyDescent="0.35">
      <c r="B44" s="25"/>
      <c r="E44" s="24"/>
      <c r="F44" s="32" t="str">
        <f>IF(Q41=0,"",(IF(Q41&lt;&gt;Q53,"","Unterschiedliche Berufsgruppen beachten.")))</f>
        <v/>
      </c>
      <c r="G44" s="24"/>
      <c r="M44" s="32"/>
    </row>
    <row r="45" spans="1:26" ht="14.45" x14ac:dyDescent="0.35">
      <c r="B45" s="24"/>
      <c r="C45" s="86"/>
      <c r="D45" s="86"/>
      <c r="E45" s="24"/>
      <c r="F45" s="24"/>
      <c r="G45" s="24"/>
      <c r="M45" s="32"/>
    </row>
    <row r="46" spans="1:26" ht="14.45" x14ac:dyDescent="0.35">
      <c r="E46" s="24"/>
      <c r="F46" s="24"/>
      <c r="G46" s="24"/>
    </row>
    <row r="47" spans="1:26" ht="14.45" x14ac:dyDescent="0.35">
      <c r="E47" s="24"/>
      <c r="F47" s="24"/>
      <c r="G47" s="24"/>
    </row>
    <row r="48" spans="1:26" thickBot="1" x14ac:dyDescent="0.4">
      <c r="B48" t="s">
        <v>21</v>
      </c>
      <c r="G48">
        <f>IF(AND(Q41&lt;&gt;Q53,C49&lt;&gt;0,C50&lt;&gt;0,M51=2019,OR(Q52=2,Q52=3,Q52=4)),3,)</f>
        <v>0</v>
      </c>
      <c r="H48" t="s">
        <v>28</v>
      </c>
    </row>
    <row r="49" spans="2:19" ht="45.75" thickBot="1" x14ac:dyDescent="0.3">
      <c r="B49" s="12" t="s">
        <v>31</v>
      </c>
      <c r="C49" s="129"/>
      <c r="D49" s="132"/>
      <c r="E49" s="132"/>
      <c r="F49" s="130"/>
      <c r="G49" s="19"/>
    </row>
    <row r="50" spans="2:19" thickBot="1" x14ac:dyDescent="0.4">
      <c r="B50" t="s">
        <v>29</v>
      </c>
      <c r="C50" s="129"/>
      <c r="D50" s="130"/>
    </row>
    <row r="51" spans="2:19" ht="14.45" x14ac:dyDescent="0.35">
      <c r="B51" t="s">
        <v>20</v>
      </c>
      <c r="C51" s="75"/>
      <c r="D51" s="32" t="str">
        <f>IF(M52=1,"CAVE: Anerkannten Zeitraum beachten.","")</f>
        <v/>
      </c>
      <c r="M51">
        <f>YEAR(C51)</f>
        <v>1900</v>
      </c>
      <c r="Q51" t="s">
        <v>62</v>
      </c>
      <c r="S51" s="24"/>
    </row>
    <row r="52" spans="2:19" ht="14.45" x14ac:dyDescent="0.35">
      <c r="B52" t="s">
        <v>193</v>
      </c>
      <c r="C52" s="131"/>
      <c r="D52" s="131"/>
      <c r="E52" s="131"/>
      <c r="F52" s="23"/>
      <c r="G52" s="20"/>
      <c r="M52" s="36">
        <f>IF(OR(M51=1900,M51=2019),0,1)</f>
        <v>0</v>
      </c>
      <c r="Q52" s="91">
        <v>1</v>
      </c>
      <c r="R52" s="36"/>
    </row>
    <row r="53" spans="2:19" x14ac:dyDescent="0.25">
      <c r="E53" s="24"/>
      <c r="F53" s="33" t="str">
        <f>IF(AND(C52&lt;&gt;0,Q52=1),"CAVE: Funktion angeben","")</f>
        <v/>
      </c>
      <c r="G53" s="24"/>
      <c r="Q53" s="36">
        <f>IF(OR(Q52=2,Q52=3),1,(IF(OR(Q52=4,Q52=5),2,0)))</f>
        <v>0</v>
      </c>
      <c r="R53" s="36"/>
    </row>
    <row r="54" spans="2:19" x14ac:dyDescent="0.25">
      <c r="C54" s="86"/>
      <c r="D54" s="86"/>
      <c r="E54" s="86"/>
      <c r="F54" s="24"/>
      <c r="G54" s="24"/>
    </row>
    <row r="55" spans="2:19" x14ac:dyDescent="0.25">
      <c r="F55" s="33" t="str">
        <f>IF(AND(C54&lt;&gt;0,Q52=1),"CAVE: Funktion angeben","")</f>
        <v/>
      </c>
    </row>
    <row r="56" spans="2:19" x14ac:dyDescent="0.25">
      <c r="F56" s="32" t="str">
        <f>IF(Q53=0,"",(IF(Q53&lt;&gt;R53,"","Unterschiedliche Berufsgruppen beachten.")))</f>
        <v/>
      </c>
      <c r="J56" s="24"/>
    </row>
    <row r="57" spans="2:19" x14ac:dyDescent="0.25">
      <c r="B57" s="25" t="s">
        <v>99</v>
      </c>
      <c r="C57" s="57"/>
      <c r="D57" s="57"/>
      <c r="I57" s="24"/>
      <c r="J57" s="24"/>
    </row>
    <row r="58" spans="2:19" x14ac:dyDescent="0.25">
      <c r="I58" s="24"/>
      <c r="J58" s="24"/>
    </row>
    <row r="59" spans="2:19" ht="15.75" thickBot="1" x14ac:dyDescent="0.3">
      <c r="B59" t="s">
        <v>101</v>
      </c>
      <c r="E59" s="24"/>
      <c r="I59" s="24"/>
      <c r="J59" s="24"/>
    </row>
    <row r="60" spans="2:19" x14ac:dyDescent="0.25">
      <c r="B60" s="120"/>
      <c r="C60" s="121"/>
      <c r="D60" s="121"/>
      <c r="E60" s="121"/>
      <c r="F60" s="122"/>
    </row>
    <row r="61" spans="2:19" x14ac:dyDescent="0.25">
      <c r="B61" s="123"/>
      <c r="C61" s="124"/>
      <c r="D61" s="124"/>
      <c r="E61" s="124"/>
      <c r="F61" s="125"/>
    </row>
    <row r="62" spans="2:19" ht="15.75" thickBot="1" x14ac:dyDescent="0.3">
      <c r="B62" s="126"/>
      <c r="C62" s="127"/>
      <c r="D62" s="127"/>
      <c r="E62" s="127"/>
      <c r="F62" s="128"/>
      <c r="M62" t="s">
        <v>364</v>
      </c>
    </row>
    <row r="63" spans="2:19" x14ac:dyDescent="0.25">
      <c r="M63" t="b">
        <f>IF(B60&lt;&gt;0,TRUE,FALSE)</f>
        <v>0</v>
      </c>
    </row>
  </sheetData>
  <sheetProtection algorithmName="SHA-512" hashValue="sCDu1X2WHnSYeQHi+ZhkiikniLtrH/OCavIpHkaM4qMkOGf0bjFUaNLK8UpFJjROtx4FSFgbUpK+P2q3GJtvmA==" saltValue="T+Grxdz4Ucv5pv3sefohmQ==" spinCount="100000" sheet="1" objects="1" scenarios="1"/>
  <mergeCells count="20">
    <mergeCell ref="B60:F62"/>
    <mergeCell ref="C50:D50"/>
    <mergeCell ref="C52:E52"/>
    <mergeCell ref="C49:F49"/>
    <mergeCell ref="C10:F10"/>
    <mergeCell ref="C19:F19"/>
    <mergeCell ref="C37:F37"/>
    <mergeCell ref="C40:E40"/>
    <mergeCell ref="C38:D38"/>
    <mergeCell ref="B28:F30"/>
    <mergeCell ref="C16:D16"/>
    <mergeCell ref="C25:D25"/>
    <mergeCell ref="C13:E13"/>
    <mergeCell ref="C22:E22"/>
    <mergeCell ref="S42:Z42"/>
    <mergeCell ref="S2:Z2"/>
    <mergeCell ref="U11:X14"/>
    <mergeCell ref="U20:X23"/>
    <mergeCell ref="U31:X34"/>
    <mergeCell ref="U38:X41"/>
  </mergeCells>
  <pageMargins left="0.25" right="0.25" top="0.75" bottom="0.75" header="0.3" footer="0.3"/>
  <pageSetup paperSize="9"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Drop Down 5">
              <controlPr locked="0" defaultSize="0" autoLine="0" autoPict="0">
                <anchor moveWithCells="1">
                  <from>
                    <xdr:col>2</xdr:col>
                    <xdr:colOff>0</xdr:colOff>
                    <xdr:row>39</xdr:row>
                    <xdr:rowOff>0</xdr:rowOff>
                  </from>
                  <to>
                    <xdr:col>4</xdr:col>
                    <xdr:colOff>28575</xdr:colOff>
                    <xdr:row>39</xdr:row>
                    <xdr:rowOff>190500</xdr:rowOff>
                  </to>
                </anchor>
              </controlPr>
            </control>
          </mc:Choice>
        </mc:AlternateContent>
        <mc:AlternateContent xmlns:mc="http://schemas.openxmlformats.org/markup-compatibility/2006">
          <mc:Choice Requires="x14">
            <control shapeId="2055" r:id="rId5" name="Drop Down 7">
              <controlPr locked="0" defaultSize="0" autoLine="0" autoPict="0">
                <anchor moveWithCells="1">
                  <from>
                    <xdr:col>2</xdr:col>
                    <xdr:colOff>0</xdr:colOff>
                    <xdr:row>51</xdr:row>
                    <xdr:rowOff>0</xdr:rowOff>
                  </from>
                  <to>
                    <xdr:col>4</xdr:col>
                    <xdr:colOff>28575</xdr:colOff>
                    <xdr:row>52</xdr:row>
                    <xdr:rowOff>9525</xdr:rowOff>
                  </to>
                </anchor>
              </controlPr>
            </control>
          </mc:Choice>
        </mc:AlternateContent>
        <mc:AlternateContent xmlns:mc="http://schemas.openxmlformats.org/markup-compatibility/2006">
          <mc:Choice Requires="x14">
            <control shapeId="2062" r:id="rId6" name="Drop Down 14">
              <controlPr locked="0" defaultSize="0" autoLine="0" autoPict="0">
                <anchor moveWithCells="1">
                  <from>
                    <xdr:col>2</xdr:col>
                    <xdr:colOff>0</xdr:colOff>
                    <xdr:row>12</xdr:row>
                    <xdr:rowOff>0</xdr:rowOff>
                  </from>
                  <to>
                    <xdr:col>4</xdr:col>
                    <xdr:colOff>28575</xdr:colOff>
                    <xdr:row>12</xdr:row>
                    <xdr:rowOff>180975</xdr:rowOff>
                  </to>
                </anchor>
              </controlPr>
            </control>
          </mc:Choice>
        </mc:AlternateContent>
        <mc:AlternateContent xmlns:mc="http://schemas.openxmlformats.org/markup-compatibility/2006">
          <mc:Choice Requires="x14">
            <control shapeId="2063" r:id="rId7" name="Drop Down 15">
              <controlPr locked="0" defaultSize="0" autoLine="0" autoPict="0">
                <anchor moveWithCells="1">
                  <from>
                    <xdr:col>2</xdr:col>
                    <xdr:colOff>0</xdr:colOff>
                    <xdr:row>20</xdr:row>
                    <xdr:rowOff>180975</xdr:rowOff>
                  </from>
                  <to>
                    <xdr:col>4</xdr:col>
                    <xdr:colOff>28575</xdr:colOff>
                    <xdr:row>21</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T113"/>
  <sheetViews>
    <sheetView view="pageBreakPreview" zoomScale="70" zoomScaleNormal="70" zoomScaleSheetLayoutView="70" workbookViewId="0"/>
  </sheetViews>
  <sheetFormatPr baseColWidth="10" defaultRowHeight="15" x14ac:dyDescent="0.25"/>
  <cols>
    <col min="1" max="1" width="3.42578125" bestFit="1" customWidth="1"/>
    <col min="2" max="2" width="38.140625" bestFit="1" customWidth="1"/>
    <col min="7" max="7" width="10.85546875" customWidth="1"/>
    <col min="8" max="13" width="10.85546875" hidden="1" customWidth="1"/>
    <col min="14" max="20" width="0" hidden="1" customWidth="1"/>
  </cols>
  <sheetData>
    <row r="2" spans="1:20" x14ac:dyDescent="0.25">
      <c r="B2" t="s">
        <v>102</v>
      </c>
    </row>
    <row r="4" spans="1:20" ht="14.45" x14ac:dyDescent="0.35">
      <c r="E4" t="s">
        <v>141</v>
      </c>
      <c r="H4" t="s">
        <v>103</v>
      </c>
      <c r="M4" s="110" t="s">
        <v>340</v>
      </c>
      <c r="N4" s="110"/>
      <c r="O4" s="110"/>
      <c r="P4" s="110"/>
      <c r="Q4" s="110"/>
      <c r="R4" s="110"/>
      <c r="S4" s="110"/>
      <c r="T4" s="110"/>
    </row>
    <row r="5" spans="1:20" ht="14.45" x14ac:dyDescent="0.35">
      <c r="A5" s="45" t="s">
        <v>104</v>
      </c>
      <c r="B5" s="45" t="s">
        <v>105</v>
      </c>
      <c r="C5" s="45"/>
      <c r="D5" s="45"/>
      <c r="E5" s="45">
        <f>E9+E26+E44+E63+E82</f>
        <v>0</v>
      </c>
      <c r="F5" s="45" t="s">
        <v>19</v>
      </c>
      <c r="G5" s="24"/>
      <c r="H5">
        <f>I12+I29+I47+I66+I85</f>
        <v>0</v>
      </c>
      <c r="M5" t="s">
        <v>104</v>
      </c>
      <c r="N5" t="s">
        <v>105</v>
      </c>
      <c r="T5" t="s">
        <v>19</v>
      </c>
    </row>
    <row r="6" spans="1:20" ht="14.45" x14ac:dyDescent="0.35">
      <c r="G6" s="24"/>
      <c r="H6" t="str">
        <f>IF(H5&gt;0,"ja","nein")</f>
        <v>nein</v>
      </c>
    </row>
    <row r="7" spans="1:20" ht="14.45" x14ac:dyDescent="0.35">
      <c r="C7" s="1"/>
      <c r="G7" s="24"/>
      <c r="M7" s="1" t="s">
        <v>106</v>
      </c>
      <c r="N7" s="1" t="s">
        <v>107</v>
      </c>
      <c r="O7" s="1"/>
      <c r="P7" s="1"/>
      <c r="Q7" s="1"/>
      <c r="R7" s="1"/>
      <c r="S7" s="1"/>
      <c r="T7" s="1" t="s">
        <v>23</v>
      </c>
    </row>
    <row r="8" spans="1:20" ht="14.45" x14ac:dyDescent="0.35">
      <c r="G8" s="24"/>
    </row>
    <row r="9" spans="1:20" x14ac:dyDescent="0.25">
      <c r="A9" s="16" t="s">
        <v>106</v>
      </c>
      <c r="B9" s="16" t="s">
        <v>107</v>
      </c>
      <c r="C9" s="16"/>
      <c r="D9" s="16"/>
      <c r="E9" s="16">
        <f>IF(I13=0,L24,2)</f>
        <v>0</v>
      </c>
      <c r="F9" s="16" t="s">
        <v>23</v>
      </c>
      <c r="G9" s="24"/>
      <c r="M9" t="s">
        <v>342</v>
      </c>
      <c r="N9" s="1"/>
      <c r="O9" s="134"/>
      <c r="P9" s="135"/>
      <c r="Q9" s="135"/>
      <c r="R9" s="136"/>
    </row>
    <row r="10" spans="1:20" ht="15.75" thickBot="1" x14ac:dyDescent="0.3">
      <c r="G10" s="24"/>
      <c r="M10" s="1" t="s">
        <v>341</v>
      </c>
      <c r="N10" s="1"/>
      <c r="O10" s="137"/>
      <c r="P10" s="138"/>
      <c r="Q10" s="138"/>
      <c r="R10" s="139"/>
    </row>
    <row r="11" spans="1:20" ht="15.75" thickBot="1" x14ac:dyDescent="0.3">
      <c r="C11" t="str">
        <f>IF(H11=TRUE, "Diese Auswahl überstimmt alle nachfolgenden Auswahlen des QZ 2.1","")</f>
        <v/>
      </c>
      <c r="G11" s="24"/>
      <c r="H11" s="36"/>
      <c r="M11" s="21"/>
      <c r="N11" s="1"/>
      <c r="O11" s="137"/>
      <c r="P11" s="138"/>
      <c r="Q11" s="138"/>
      <c r="R11" s="139"/>
    </row>
    <row r="12" spans="1:20" x14ac:dyDescent="0.25">
      <c r="C12" t="str">
        <f>IF(H12=TRUE, "Bitte Freitextfeld nutzen!","")</f>
        <v/>
      </c>
      <c r="E12" s="18" t="s">
        <v>108</v>
      </c>
      <c r="G12" s="24"/>
      <c r="H12" s="36" t="b">
        <v>0</v>
      </c>
      <c r="I12">
        <f>IF(AND(H12=TRUE,$B$102&lt;&gt;0),2,)</f>
        <v>0</v>
      </c>
      <c r="M12" s="1"/>
      <c r="N12" s="1"/>
      <c r="O12" s="140"/>
      <c r="P12" s="141"/>
      <c r="Q12" s="141"/>
      <c r="R12" s="142"/>
    </row>
    <row r="13" spans="1:20" ht="14.45" x14ac:dyDescent="0.35">
      <c r="G13" s="24"/>
      <c r="I13">
        <f>SUM(I11:I12)</f>
        <v>0</v>
      </c>
    </row>
    <row r="14" spans="1:20" ht="14.45" x14ac:dyDescent="0.35">
      <c r="G14" s="24"/>
      <c r="I14" t="s">
        <v>109</v>
      </c>
      <c r="J14" t="s">
        <v>110</v>
      </c>
      <c r="L14" t="s">
        <v>111</v>
      </c>
    </row>
    <row r="15" spans="1:20" ht="14.45" x14ac:dyDescent="0.35">
      <c r="G15" s="24"/>
      <c r="H15" t="s">
        <v>112</v>
      </c>
      <c r="I15" t="s">
        <v>113</v>
      </c>
    </row>
    <row r="16" spans="1:20" ht="14.45" x14ac:dyDescent="0.35">
      <c r="G16" s="24"/>
      <c r="H16" s="36" t="b">
        <v>0</v>
      </c>
      <c r="I16">
        <f>IF(H16=TRUE,0.5,0)</f>
        <v>0</v>
      </c>
      <c r="J16">
        <v>2</v>
      </c>
      <c r="L16">
        <f>IF(K16=0,I16,K16)</f>
        <v>0</v>
      </c>
    </row>
    <row r="17" spans="1:20" ht="14.45" x14ac:dyDescent="0.35">
      <c r="G17" s="24"/>
      <c r="M17" s="1" t="s">
        <v>114</v>
      </c>
      <c r="N17" s="1" t="s">
        <v>115</v>
      </c>
      <c r="O17" s="1"/>
      <c r="P17" s="1"/>
      <c r="Q17" s="1"/>
      <c r="R17" s="1"/>
      <c r="S17" s="1"/>
      <c r="T17" s="1" t="s">
        <v>23</v>
      </c>
    </row>
    <row r="18" spans="1:20" ht="14.45" x14ac:dyDescent="0.35">
      <c r="G18" s="24"/>
      <c r="H18" s="36" t="b">
        <v>0</v>
      </c>
      <c r="I18">
        <f>IF(H18=TRUE,0.5,0)</f>
        <v>0</v>
      </c>
      <c r="L18">
        <f>IF(K18=0,I18,K18)</f>
        <v>0</v>
      </c>
    </row>
    <row r="19" spans="1:20" x14ac:dyDescent="0.25">
      <c r="G19" s="24"/>
      <c r="M19" t="s">
        <v>342</v>
      </c>
      <c r="N19" s="1"/>
      <c r="O19" s="134"/>
      <c r="P19" s="135"/>
      <c r="Q19" s="135"/>
      <c r="R19" s="136"/>
    </row>
    <row r="20" spans="1:20" ht="15.75" thickBot="1" x14ac:dyDescent="0.3">
      <c r="G20" s="24"/>
      <c r="H20" s="36" t="b">
        <v>0</v>
      </c>
      <c r="I20">
        <f>IF(H20=TRUE,0.5,0)</f>
        <v>0</v>
      </c>
      <c r="L20">
        <f>IF(K20=0,I20,K20)</f>
        <v>0</v>
      </c>
      <c r="M20" s="1" t="s">
        <v>341</v>
      </c>
      <c r="N20" s="1"/>
      <c r="O20" s="137"/>
      <c r="P20" s="138"/>
      <c r="Q20" s="138"/>
      <c r="R20" s="139"/>
    </row>
    <row r="21" spans="1:20" ht="15.75" thickBot="1" x14ac:dyDescent="0.3">
      <c r="G21" s="24"/>
      <c r="M21" s="21"/>
      <c r="N21" s="1"/>
      <c r="O21" s="137"/>
      <c r="P21" s="138"/>
      <c r="Q21" s="138"/>
      <c r="R21" s="139"/>
    </row>
    <row r="22" spans="1:20" x14ac:dyDescent="0.25">
      <c r="G22" s="24"/>
      <c r="H22" s="36" t="b">
        <v>0</v>
      </c>
      <c r="I22">
        <f>IF(H22=TRUE,0.5,0)</f>
        <v>0</v>
      </c>
      <c r="L22">
        <f>IF(K22=0,I22,K22)</f>
        <v>0</v>
      </c>
      <c r="M22" s="1"/>
      <c r="N22" s="1"/>
      <c r="O22" s="140"/>
      <c r="P22" s="141"/>
      <c r="Q22" s="141"/>
      <c r="R22" s="142"/>
    </row>
    <row r="23" spans="1:20" ht="14.45" x14ac:dyDescent="0.35">
      <c r="G23" s="24"/>
    </row>
    <row r="24" spans="1:20" ht="14.45" x14ac:dyDescent="0.35">
      <c r="G24" s="24"/>
      <c r="L24">
        <f>SUM(L16:L22)</f>
        <v>0</v>
      </c>
    </row>
    <row r="25" spans="1:20" ht="14.45" x14ac:dyDescent="0.35">
      <c r="G25" s="24"/>
      <c r="M25" s="1" t="s">
        <v>116</v>
      </c>
      <c r="N25" s="1" t="s">
        <v>117</v>
      </c>
      <c r="O25" s="1"/>
      <c r="P25" s="1"/>
      <c r="Q25" s="1"/>
      <c r="R25" s="1"/>
      <c r="S25" s="1"/>
      <c r="T25" s="1" t="s">
        <v>23</v>
      </c>
    </row>
    <row r="26" spans="1:20" ht="14.45" x14ac:dyDescent="0.35">
      <c r="A26" s="16" t="s">
        <v>114</v>
      </c>
      <c r="B26" s="16" t="s">
        <v>115</v>
      </c>
      <c r="C26" s="16"/>
      <c r="D26" s="16"/>
      <c r="E26" s="16">
        <f>IF(I30=0,L41,2)</f>
        <v>0</v>
      </c>
      <c r="F26" s="16" t="s">
        <v>23</v>
      </c>
      <c r="G26" s="24"/>
    </row>
    <row r="27" spans="1:20" x14ac:dyDescent="0.25">
      <c r="G27" s="24"/>
      <c r="M27" t="s">
        <v>342</v>
      </c>
      <c r="N27" s="1"/>
      <c r="O27" s="134"/>
      <c r="P27" s="135"/>
      <c r="Q27" s="135"/>
      <c r="R27" s="136"/>
    </row>
    <row r="28" spans="1:20" ht="15.75" thickBot="1" x14ac:dyDescent="0.3">
      <c r="C28" t="str">
        <f>IF(H28=TRUE, "Diese Auswahl überstimmt alle nachfolgenden Auswahlen des QZ 2.2","")</f>
        <v/>
      </c>
      <c r="G28" s="24"/>
      <c r="H28" s="36"/>
      <c r="M28" s="1" t="s">
        <v>341</v>
      </c>
      <c r="N28" s="1"/>
      <c r="O28" s="137"/>
      <c r="P28" s="138"/>
      <c r="Q28" s="138"/>
      <c r="R28" s="139"/>
    </row>
    <row r="29" spans="1:20" ht="15.75" thickBot="1" x14ac:dyDescent="0.3">
      <c r="C29" t="str">
        <f>IF(H29=TRUE, "Bitte Freitextfeld nutzen!","")</f>
        <v/>
      </c>
      <c r="E29" s="18" t="s">
        <v>108</v>
      </c>
      <c r="G29" s="24"/>
      <c r="H29" s="36" t="b">
        <v>0</v>
      </c>
      <c r="I29">
        <f>IF(AND(H29=TRUE,$B$102&lt;&gt;0),2,)</f>
        <v>0</v>
      </c>
      <c r="M29" s="21"/>
      <c r="N29" s="1"/>
      <c r="O29" s="137"/>
      <c r="P29" s="138"/>
      <c r="Q29" s="138"/>
      <c r="R29" s="139"/>
    </row>
    <row r="30" spans="1:20" x14ac:dyDescent="0.25">
      <c r="G30" s="24"/>
      <c r="I30">
        <f>SUM(I28:I29)</f>
        <v>0</v>
      </c>
      <c r="M30" s="1"/>
      <c r="N30" s="1"/>
      <c r="O30" s="140"/>
      <c r="P30" s="141"/>
      <c r="Q30" s="141"/>
      <c r="R30" s="142"/>
    </row>
    <row r="31" spans="1:20" ht="14.45" x14ac:dyDescent="0.35">
      <c r="G31" s="24"/>
      <c r="I31" t="s">
        <v>109</v>
      </c>
      <c r="J31" t="s">
        <v>110</v>
      </c>
      <c r="L31" t="s">
        <v>111</v>
      </c>
    </row>
    <row r="32" spans="1:20" ht="14.45" x14ac:dyDescent="0.35">
      <c r="G32" s="24"/>
      <c r="H32" t="s">
        <v>112</v>
      </c>
      <c r="I32" t="s">
        <v>113</v>
      </c>
    </row>
    <row r="33" spans="1:20" ht="14.45" x14ac:dyDescent="0.35">
      <c r="G33" s="24"/>
      <c r="H33" s="36" t="b">
        <v>0</v>
      </c>
      <c r="I33">
        <f>IF(H33=TRUE,0.5,0)</f>
        <v>0</v>
      </c>
      <c r="L33">
        <f>IF(K33=0,I33,K33)</f>
        <v>0</v>
      </c>
    </row>
    <row r="34" spans="1:20" ht="14.45" x14ac:dyDescent="0.35">
      <c r="G34" s="24"/>
    </row>
    <row r="35" spans="1:20" ht="14.45" x14ac:dyDescent="0.35">
      <c r="G35" s="24"/>
      <c r="H35" s="36" t="b">
        <v>0</v>
      </c>
      <c r="I35">
        <f>IF(H35=TRUE,0.5,0)</f>
        <v>0</v>
      </c>
      <c r="L35">
        <f>IF(K35=0,I35,K35)</f>
        <v>0</v>
      </c>
      <c r="M35" s="1" t="s">
        <v>118</v>
      </c>
      <c r="N35" s="1" t="s">
        <v>119</v>
      </c>
      <c r="O35" s="1"/>
      <c r="P35" s="1"/>
      <c r="Q35" s="1"/>
      <c r="R35" s="1"/>
      <c r="S35" s="1"/>
      <c r="T35" s="1" t="s">
        <v>23</v>
      </c>
    </row>
    <row r="36" spans="1:20" ht="14.45" x14ac:dyDescent="0.35">
      <c r="G36" s="24"/>
    </row>
    <row r="37" spans="1:20" x14ac:dyDescent="0.25">
      <c r="G37" s="24"/>
      <c r="H37" s="36" t="b">
        <v>0</v>
      </c>
      <c r="I37">
        <f>IF(H37=TRUE,0.5,0)</f>
        <v>0</v>
      </c>
      <c r="L37">
        <f>IF(K37=0,I37,K37)</f>
        <v>0</v>
      </c>
      <c r="M37" t="s">
        <v>342</v>
      </c>
      <c r="N37" s="1"/>
      <c r="O37" s="134"/>
      <c r="P37" s="135"/>
      <c r="Q37" s="135"/>
      <c r="R37" s="136"/>
    </row>
    <row r="38" spans="1:20" ht="15.75" thickBot="1" x14ac:dyDescent="0.3">
      <c r="G38" s="24"/>
      <c r="M38" s="1" t="s">
        <v>341</v>
      </c>
      <c r="N38" s="1"/>
      <c r="O38" s="137"/>
      <c r="P38" s="138"/>
      <c r="Q38" s="138"/>
      <c r="R38" s="139"/>
    </row>
    <row r="39" spans="1:20" ht="15.75" thickBot="1" x14ac:dyDescent="0.3">
      <c r="G39" s="24"/>
      <c r="H39" s="36" t="b">
        <v>0</v>
      </c>
      <c r="I39">
        <f>IF(H39=TRUE,0.5,0)</f>
        <v>0</v>
      </c>
      <c r="L39">
        <f>IF(K39=0,I39,K39)</f>
        <v>0</v>
      </c>
      <c r="M39" s="21"/>
      <c r="N39" s="1"/>
      <c r="O39" s="137"/>
      <c r="P39" s="138"/>
      <c r="Q39" s="138"/>
      <c r="R39" s="139"/>
    </row>
    <row r="40" spans="1:20" x14ac:dyDescent="0.25">
      <c r="G40" s="24"/>
      <c r="M40" s="1"/>
      <c r="N40" s="1"/>
      <c r="O40" s="140"/>
      <c r="P40" s="141"/>
      <c r="Q40" s="141"/>
      <c r="R40" s="142"/>
    </row>
    <row r="41" spans="1:20" ht="14.45" x14ac:dyDescent="0.35">
      <c r="G41" s="24"/>
      <c r="L41">
        <f>SUM(L33:L39)</f>
        <v>0</v>
      </c>
    </row>
    <row r="42" spans="1:20" ht="14.45" x14ac:dyDescent="0.35">
      <c r="G42" s="24"/>
    </row>
    <row r="43" spans="1:20" ht="14.45" x14ac:dyDescent="0.35">
      <c r="G43" s="24"/>
      <c r="M43" s="1" t="s">
        <v>120</v>
      </c>
      <c r="N43" s="1" t="s">
        <v>121</v>
      </c>
      <c r="O43" s="1"/>
      <c r="P43" s="1"/>
      <c r="Q43" s="1"/>
      <c r="R43" s="1"/>
      <c r="S43" s="1"/>
      <c r="T43" s="1" t="s">
        <v>23</v>
      </c>
    </row>
    <row r="44" spans="1:20" ht="14.45" x14ac:dyDescent="0.35">
      <c r="A44" s="16" t="s">
        <v>116</v>
      </c>
      <c r="B44" s="16" t="s">
        <v>117</v>
      </c>
      <c r="C44" s="16"/>
      <c r="D44" s="16"/>
      <c r="E44" s="16">
        <f>IF(I48=0,L60,2)</f>
        <v>0</v>
      </c>
      <c r="F44" s="16" t="s">
        <v>23</v>
      </c>
      <c r="G44" s="24"/>
    </row>
    <row r="45" spans="1:20" x14ac:dyDescent="0.25">
      <c r="G45" s="24"/>
      <c r="M45" t="s">
        <v>342</v>
      </c>
      <c r="N45" s="1"/>
      <c r="O45" s="134"/>
      <c r="P45" s="135"/>
      <c r="Q45" s="135"/>
      <c r="R45" s="136"/>
    </row>
    <row r="46" spans="1:20" ht="15.75" thickBot="1" x14ac:dyDescent="0.3">
      <c r="C46" t="str">
        <f>IF(H46=TRUE, "Diese Auswahl überstimmt alle nachfolgenden Auswahlen des QZ 2.3","")</f>
        <v/>
      </c>
      <c r="G46" s="24"/>
      <c r="H46" s="36" t="b">
        <v>0</v>
      </c>
      <c r="I46">
        <f>IF(H46=TRUE,2,)</f>
        <v>0</v>
      </c>
      <c r="M46" s="1" t="s">
        <v>341</v>
      </c>
      <c r="N46" s="1"/>
      <c r="O46" s="137"/>
      <c r="P46" s="138"/>
      <c r="Q46" s="138"/>
      <c r="R46" s="139"/>
    </row>
    <row r="47" spans="1:20" ht="15.75" thickBot="1" x14ac:dyDescent="0.3">
      <c r="C47" t="str">
        <f>IF(H47=TRUE, "Bitte Freitextfeld nutzen!","")</f>
        <v/>
      </c>
      <c r="E47" s="18" t="s">
        <v>108</v>
      </c>
      <c r="G47" s="24"/>
      <c r="H47" s="36" t="b">
        <v>0</v>
      </c>
      <c r="I47">
        <f>IF(AND(H47=TRUE,$B$102&lt;&gt;0),2,)</f>
        <v>0</v>
      </c>
      <c r="M47" s="21"/>
      <c r="N47" s="1"/>
      <c r="O47" s="137"/>
      <c r="P47" s="138"/>
      <c r="Q47" s="138"/>
      <c r="R47" s="139"/>
    </row>
    <row r="48" spans="1:20" x14ac:dyDescent="0.25">
      <c r="G48" s="24"/>
      <c r="I48">
        <f>SUM(I46:I47)</f>
        <v>0</v>
      </c>
      <c r="M48" s="1"/>
      <c r="N48" s="1"/>
      <c r="O48" s="140"/>
      <c r="P48" s="141"/>
      <c r="Q48" s="141"/>
      <c r="R48" s="142"/>
    </row>
    <row r="49" spans="1:20" ht="14.45" x14ac:dyDescent="0.35">
      <c r="G49" s="24"/>
      <c r="M49" s="110" t="s">
        <v>340</v>
      </c>
      <c r="N49" s="110"/>
      <c r="O49" s="110"/>
      <c r="P49" s="110"/>
      <c r="Q49" s="110"/>
      <c r="R49" s="110"/>
      <c r="S49" s="110"/>
      <c r="T49" s="110"/>
    </row>
    <row r="50" spans="1:20" ht="14.45" x14ac:dyDescent="0.35">
      <c r="G50" s="24"/>
      <c r="I50" t="s">
        <v>109</v>
      </c>
      <c r="J50" t="s">
        <v>110</v>
      </c>
      <c r="L50" t="s">
        <v>111</v>
      </c>
    </row>
    <row r="51" spans="1:20" ht="14.45" x14ac:dyDescent="0.35">
      <c r="G51" s="24"/>
      <c r="H51" t="s">
        <v>112</v>
      </c>
      <c r="I51" t="s">
        <v>113</v>
      </c>
    </row>
    <row r="52" spans="1:20" ht="14.45" x14ac:dyDescent="0.35">
      <c r="G52" s="24"/>
      <c r="H52" s="36" t="b">
        <v>0</v>
      </c>
      <c r="I52">
        <f>IF(H52=TRUE,0.5,0)</f>
        <v>0</v>
      </c>
      <c r="L52">
        <f>IF(K52=0,I52,K52)</f>
        <v>0</v>
      </c>
    </row>
    <row r="53" spans="1:20" ht="14.45" x14ac:dyDescent="0.35">
      <c r="G53" s="24"/>
    </row>
    <row r="54" spans="1:20" ht="14.45" x14ac:dyDescent="0.35">
      <c r="G54" s="24"/>
      <c r="H54" s="36" t="b">
        <v>0</v>
      </c>
      <c r="I54">
        <f>IF(H54=TRUE,0.5,0)</f>
        <v>0</v>
      </c>
      <c r="L54">
        <f>IF(K54=0,I54,K54)</f>
        <v>0</v>
      </c>
    </row>
    <row r="55" spans="1:20" ht="14.45" x14ac:dyDescent="0.35">
      <c r="G55" s="24"/>
    </row>
    <row r="56" spans="1:20" ht="14.45" x14ac:dyDescent="0.35">
      <c r="G56" s="24"/>
      <c r="H56" s="36" t="b">
        <v>0</v>
      </c>
      <c r="I56">
        <f>IF(H56=TRUE,0.5,0)</f>
        <v>0</v>
      </c>
      <c r="L56">
        <f>IF(K56=0,I56,K56)</f>
        <v>0</v>
      </c>
    </row>
    <row r="57" spans="1:20" ht="14.45" x14ac:dyDescent="0.35">
      <c r="G57" s="24"/>
    </row>
    <row r="58" spans="1:20" x14ac:dyDescent="0.25">
      <c r="G58" s="24"/>
      <c r="H58" s="36" t="b">
        <v>0</v>
      </c>
      <c r="I58">
        <f>IF(H58=TRUE,0.5,0)</f>
        <v>0</v>
      </c>
      <c r="L58">
        <f>IF(K58=0,I58,K58)</f>
        <v>0</v>
      </c>
    </row>
    <row r="59" spans="1:20" x14ac:dyDescent="0.25">
      <c r="G59" s="24"/>
    </row>
    <row r="60" spans="1:20" x14ac:dyDescent="0.25">
      <c r="G60" s="24"/>
      <c r="L60">
        <f>SUM(L52:L58)</f>
        <v>0</v>
      </c>
    </row>
    <row r="61" spans="1:20" x14ac:dyDescent="0.25">
      <c r="G61" s="24"/>
    </row>
    <row r="62" spans="1:20" x14ac:dyDescent="0.25">
      <c r="G62" s="24"/>
    </row>
    <row r="63" spans="1:20" x14ac:dyDescent="0.25">
      <c r="A63" s="16" t="s">
        <v>118</v>
      </c>
      <c r="B63" s="16" t="s">
        <v>119</v>
      </c>
      <c r="C63" s="16"/>
      <c r="D63" s="16"/>
      <c r="E63" s="16">
        <f>IF(I67=0,L79,2)</f>
        <v>0</v>
      </c>
      <c r="F63" s="16" t="s">
        <v>23</v>
      </c>
      <c r="G63" s="24"/>
    </row>
    <row r="64" spans="1:20" x14ac:dyDescent="0.25">
      <c r="G64" s="24"/>
    </row>
    <row r="65" spans="2:12" x14ac:dyDescent="0.25">
      <c r="C65" t="str">
        <f>IF(H65=TRUE, "Diese Auswahl überstimmt alle nachfolgenden Auswahlen des QZ 2.4","")</f>
        <v/>
      </c>
      <c r="G65" s="24"/>
      <c r="H65" s="36" t="b">
        <v>0</v>
      </c>
      <c r="I65">
        <f>IF(H65=TRUE,2,)</f>
        <v>0</v>
      </c>
    </row>
    <row r="66" spans="2:12" x14ac:dyDescent="0.25">
      <c r="C66" t="str">
        <f>IF(H66=TRUE, "Bitte Freitextfeld nutzen!","")</f>
        <v/>
      </c>
      <c r="E66" s="18" t="s">
        <v>108</v>
      </c>
      <c r="G66" s="24"/>
      <c r="H66" s="36" t="b">
        <v>0</v>
      </c>
      <c r="I66">
        <f>IF(AND(H66=TRUE,$B$102&lt;&gt;0),2,)</f>
        <v>0</v>
      </c>
    </row>
    <row r="67" spans="2:12" x14ac:dyDescent="0.25">
      <c r="G67" s="24"/>
      <c r="I67">
        <f>SUM(I65:I66)</f>
        <v>0</v>
      </c>
    </row>
    <row r="68" spans="2:12" x14ac:dyDescent="0.25">
      <c r="G68" s="24"/>
    </row>
    <row r="69" spans="2:12" x14ac:dyDescent="0.25">
      <c r="G69" s="24"/>
      <c r="I69" t="s">
        <v>109</v>
      </c>
      <c r="J69" t="s">
        <v>110</v>
      </c>
      <c r="L69" t="s">
        <v>111</v>
      </c>
    </row>
    <row r="70" spans="2:12" x14ac:dyDescent="0.25">
      <c r="G70" s="24"/>
      <c r="H70" t="s">
        <v>112</v>
      </c>
      <c r="I70" t="s">
        <v>113</v>
      </c>
    </row>
    <row r="71" spans="2:12" x14ac:dyDescent="0.25">
      <c r="G71" s="24"/>
      <c r="H71" s="36" t="b">
        <v>0</v>
      </c>
      <c r="I71">
        <f>IF(H71=TRUE,0.5,0)</f>
        <v>0</v>
      </c>
      <c r="L71">
        <f>IF(K71=0,I71,K71)</f>
        <v>0</v>
      </c>
    </row>
    <row r="72" spans="2:12" x14ac:dyDescent="0.25">
      <c r="G72" s="24"/>
    </row>
    <row r="73" spans="2:12" x14ac:dyDescent="0.25">
      <c r="G73" s="24"/>
      <c r="H73" s="36" t="b">
        <v>0</v>
      </c>
      <c r="I73">
        <f>IF(H73=TRUE,0.5,0)</f>
        <v>0</v>
      </c>
      <c r="L73">
        <f>IF(K73=0,I73,K73)</f>
        <v>0</v>
      </c>
    </row>
    <row r="74" spans="2:12" x14ac:dyDescent="0.25">
      <c r="G74" s="24"/>
    </row>
    <row r="75" spans="2:12" x14ac:dyDescent="0.25">
      <c r="G75" s="24"/>
      <c r="H75" s="36" t="b">
        <v>0</v>
      </c>
      <c r="I75">
        <f>IF(H75=TRUE,0.5,0)</f>
        <v>0</v>
      </c>
      <c r="L75">
        <f>IF(K75=0,I75,K75)</f>
        <v>0</v>
      </c>
    </row>
    <row r="76" spans="2:12" x14ac:dyDescent="0.25">
      <c r="G76" s="24"/>
    </row>
    <row r="77" spans="2:12" x14ac:dyDescent="0.25">
      <c r="G77" s="24"/>
      <c r="H77" s="36" t="b">
        <v>0</v>
      </c>
      <c r="I77">
        <f>IF(H77=TRUE,0.5,0)</f>
        <v>0</v>
      </c>
      <c r="L77">
        <f>IF(K77=0,I77,K77)</f>
        <v>0</v>
      </c>
    </row>
    <row r="78" spans="2:12" x14ac:dyDescent="0.25">
      <c r="G78" s="24"/>
    </row>
    <row r="79" spans="2:12" x14ac:dyDescent="0.25">
      <c r="G79" s="24"/>
      <c r="L79">
        <f>SUM(L71:L77)</f>
        <v>0</v>
      </c>
    </row>
    <row r="80" spans="2:12" x14ac:dyDescent="0.25">
      <c r="G80" s="24"/>
    </row>
    <row r="81" spans="1:12" x14ac:dyDescent="0.25">
      <c r="G81" s="24"/>
    </row>
    <row r="82" spans="1:12" x14ac:dyDescent="0.25">
      <c r="A82" s="16" t="s">
        <v>120</v>
      </c>
      <c r="B82" s="16" t="s">
        <v>121</v>
      </c>
      <c r="C82" s="16"/>
      <c r="D82" s="16"/>
      <c r="E82" s="16">
        <f>IF(I86=0,L98,2)</f>
        <v>0</v>
      </c>
      <c r="F82" s="16" t="s">
        <v>23</v>
      </c>
      <c r="G82" s="24"/>
    </row>
    <row r="83" spans="1:12" x14ac:dyDescent="0.25">
      <c r="G83" s="24"/>
    </row>
    <row r="84" spans="1:12" x14ac:dyDescent="0.25">
      <c r="C84" t="str">
        <f>IF(H84=TRUE, "Diese Auswahl überstimmt alle nachfolgenden Auswahlen des QZ 2.5","")</f>
        <v/>
      </c>
      <c r="G84" s="24"/>
      <c r="H84" s="36" t="b">
        <v>0</v>
      </c>
      <c r="I84">
        <f>IF(H84=TRUE,2,)</f>
        <v>0</v>
      </c>
    </row>
    <row r="85" spans="1:12" x14ac:dyDescent="0.25">
      <c r="C85" t="str">
        <f>IF(H85=TRUE, "Bitte Freitextfeld nutzen!","")</f>
        <v/>
      </c>
      <c r="E85" s="18" t="s">
        <v>108</v>
      </c>
      <c r="G85" s="24"/>
      <c r="H85" s="36" t="b">
        <v>0</v>
      </c>
      <c r="I85">
        <f>IF(AND(H85=TRUE,$B$102&lt;&gt;0),2,)</f>
        <v>0</v>
      </c>
    </row>
    <row r="86" spans="1:12" x14ac:dyDescent="0.25">
      <c r="G86" s="24"/>
      <c r="I86">
        <f>SUM(I84:I85)</f>
        <v>0</v>
      </c>
    </row>
    <row r="87" spans="1:12" x14ac:dyDescent="0.25">
      <c r="G87" s="24"/>
    </row>
    <row r="88" spans="1:12" x14ac:dyDescent="0.25">
      <c r="G88" s="24"/>
      <c r="I88" t="s">
        <v>109</v>
      </c>
      <c r="J88" t="s">
        <v>110</v>
      </c>
      <c r="L88" t="s">
        <v>111</v>
      </c>
    </row>
    <row r="89" spans="1:12" x14ac:dyDescent="0.25">
      <c r="G89" s="24"/>
      <c r="H89" t="s">
        <v>112</v>
      </c>
      <c r="I89" t="s">
        <v>113</v>
      </c>
    </row>
    <row r="90" spans="1:12" x14ac:dyDescent="0.25">
      <c r="G90" s="24"/>
      <c r="H90" s="36" t="b">
        <v>0</v>
      </c>
      <c r="I90">
        <f>IF(H90=TRUE,0.5,0)</f>
        <v>0</v>
      </c>
      <c r="L90">
        <f>IF(K90=0,I90,K90)</f>
        <v>0</v>
      </c>
    </row>
    <row r="91" spans="1:12" x14ac:dyDescent="0.25">
      <c r="G91" s="24"/>
    </row>
    <row r="92" spans="1:12" x14ac:dyDescent="0.25">
      <c r="G92" s="24"/>
      <c r="H92" s="36" t="b">
        <v>0</v>
      </c>
      <c r="I92">
        <f>IF(H92=TRUE,0.5,0)</f>
        <v>0</v>
      </c>
      <c r="L92">
        <f>IF(K92=0,I92,K92)</f>
        <v>0</v>
      </c>
    </row>
    <row r="93" spans="1:12" x14ac:dyDescent="0.25">
      <c r="G93" s="24"/>
    </row>
    <row r="94" spans="1:12" x14ac:dyDescent="0.25">
      <c r="H94" s="36" t="b">
        <v>0</v>
      </c>
      <c r="I94">
        <f>IF(H94=TRUE,0.5,0)</f>
        <v>0</v>
      </c>
      <c r="L94">
        <f>IF(K94=0,I94,K94)</f>
        <v>0</v>
      </c>
    </row>
    <row r="96" spans="1:12" x14ac:dyDescent="0.25">
      <c r="H96" s="36" t="b">
        <v>0</v>
      </c>
      <c r="I96">
        <f>IF(H96=TRUE,0.5,0)</f>
        <v>0</v>
      </c>
      <c r="L96">
        <f>IF(K96=0,I96,K96)</f>
        <v>0</v>
      </c>
    </row>
    <row r="97" spans="2:12" x14ac:dyDescent="0.25">
      <c r="B97" s="32"/>
    </row>
    <row r="98" spans="2:12" ht="15.75" thickBot="1" x14ac:dyDescent="0.3">
      <c r="L98">
        <f>SUM(L90:L96)</f>
        <v>0</v>
      </c>
    </row>
    <row r="99" spans="2:12" ht="15.75" thickBot="1" x14ac:dyDescent="0.3">
      <c r="B99" t="s">
        <v>57</v>
      </c>
      <c r="C99" s="70"/>
    </row>
    <row r="100" spans="2:12" x14ac:dyDescent="0.25">
      <c r="F100" t="s">
        <v>122</v>
      </c>
      <c r="G100" s="18" t="s">
        <v>123</v>
      </c>
    </row>
    <row r="101" spans="2:12" ht="15.75" thickBot="1" x14ac:dyDescent="0.3">
      <c r="B101" t="s">
        <v>357</v>
      </c>
      <c r="G101" s="18" t="s">
        <v>124</v>
      </c>
    </row>
    <row r="102" spans="2:12" x14ac:dyDescent="0.25">
      <c r="B102" s="120"/>
      <c r="C102" s="121"/>
      <c r="D102" s="122"/>
      <c r="G102" s="18" t="s">
        <v>125</v>
      </c>
      <c r="H102" s="36" t="b">
        <f>IF(B102=0,FALSE,TRUE)</f>
        <v>0</v>
      </c>
    </row>
    <row r="103" spans="2:12" ht="15.75" thickBot="1" x14ac:dyDescent="0.3">
      <c r="B103" s="126"/>
      <c r="C103" s="127"/>
      <c r="D103" s="128"/>
      <c r="G103" s="18" t="s">
        <v>126</v>
      </c>
    </row>
    <row r="104" spans="2:12" x14ac:dyDescent="0.25">
      <c r="G104" s="1"/>
    </row>
    <row r="105" spans="2:12" x14ac:dyDescent="0.25">
      <c r="G105" s="1"/>
    </row>
    <row r="113" spans="1:1" x14ac:dyDescent="0.25">
      <c r="A113" s="11"/>
    </row>
  </sheetData>
  <sheetProtection algorithmName="SHA-512" hashValue="6HZIfCmsqymOPke7RjmWux/41aiuFpHsmUL7lD4qlqPeZU8qMnJ80Je2fUil24XarBEi1OkPxM2h2EtHE1Lirg==" saltValue="gZqaPM/GUALtwPaLULtNOA==" spinCount="100000" sheet="1" objects="1" scenarios="1"/>
  <mergeCells count="8">
    <mergeCell ref="B102:D103"/>
    <mergeCell ref="M4:T4"/>
    <mergeCell ref="O9:R12"/>
    <mergeCell ref="O19:R22"/>
    <mergeCell ref="O27:R30"/>
    <mergeCell ref="O37:R40"/>
    <mergeCell ref="O45:R48"/>
    <mergeCell ref="M49:T49"/>
  </mergeCells>
  <hyperlinks>
    <hyperlink ref="E29" location="QZ_2!B102" display="Gehe zu: Freitextfeld QZ 2"/>
    <hyperlink ref="G100" location="QZ_2!B9" display="QZ 2.1"/>
    <hyperlink ref="G101" location="QZ_2!B26" display="QZ 2.2"/>
    <hyperlink ref="G102:G103" location="QZ_2!B28" display="QZ 2.2"/>
    <hyperlink ref="G102" location="QZ_2!B44" display="QZ 2.3"/>
    <hyperlink ref="G103" location="QZ_2!B63" display="QZ 2.4"/>
    <hyperlink ref="E47" location="QZ_2!B102" display="Gehe zu: Freitextfeld QZ 2"/>
    <hyperlink ref="E66" location="QZ_2!B102" display="Gehe zu: Freitextfeld QZ 2"/>
    <hyperlink ref="E85" location="QZ_2!B102" display="Gehe zu: Freitextfeld QZ 2"/>
    <hyperlink ref="E12" location="QZ_2!B102" display="Gehe zu: Freitextfeld QZ 2"/>
  </hyperlink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Group Box 1">
              <controlPr defaultSize="0" autoFill="0" autoPict="0">
                <anchor moveWithCells="1">
                  <from>
                    <xdr:col>1</xdr:col>
                    <xdr:colOff>0</xdr:colOff>
                    <xdr:row>13</xdr:row>
                    <xdr:rowOff>152400</xdr:rowOff>
                  </from>
                  <to>
                    <xdr:col>3</xdr:col>
                    <xdr:colOff>552450</xdr:colOff>
                    <xdr:row>21</xdr:row>
                    <xdr:rowOff>171450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1</xdr:col>
                    <xdr:colOff>161925</xdr:colOff>
                    <xdr:row>14</xdr:row>
                    <xdr:rowOff>28575</xdr:rowOff>
                  </from>
                  <to>
                    <xdr:col>2</xdr:col>
                    <xdr:colOff>0</xdr:colOff>
                    <xdr:row>15</xdr:row>
                    <xdr:rowOff>85725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from>
                    <xdr:col>1</xdr:col>
                    <xdr:colOff>161925</xdr:colOff>
                    <xdr:row>16</xdr:row>
                    <xdr:rowOff>9525</xdr:rowOff>
                  </from>
                  <to>
                    <xdr:col>2</xdr:col>
                    <xdr:colOff>400050</xdr:colOff>
                    <xdr:row>17</xdr:row>
                    <xdr:rowOff>19050</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from>
                    <xdr:col>1</xdr:col>
                    <xdr:colOff>161925</xdr:colOff>
                    <xdr:row>17</xdr:row>
                    <xdr:rowOff>104775</xdr:rowOff>
                  </from>
                  <to>
                    <xdr:col>2</xdr:col>
                    <xdr:colOff>742950</xdr:colOff>
                    <xdr:row>18</xdr:row>
                    <xdr:rowOff>180975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from>
                    <xdr:col>1</xdr:col>
                    <xdr:colOff>161925</xdr:colOff>
                    <xdr:row>19</xdr:row>
                    <xdr:rowOff>85725</xdr:rowOff>
                  </from>
                  <to>
                    <xdr:col>3</xdr:col>
                    <xdr:colOff>295275</xdr:colOff>
                    <xdr:row>21</xdr:row>
                    <xdr:rowOff>19050</xdr:rowOff>
                  </to>
                </anchor>
              </controlPr>
            </control>
          </mc:Choice>
        </mc:AlternateContent>
        <mc:AlternateContent xmlns:mc="http://schemas.openxmlformats.org/markup-compatibility/2006">
          <mc:Choice Requires="x14">
            <control shapeId="17414" r:id="rId9" name="Group Box 6">
              <controlPr defaultSize="0" autoFill="0" autoPict="0">
                <anchor moveWithCells="1">
                  <from>
                    <xdr:col>1</xdr:col>
                    <xdr:colOff>0</xdr:colOff>
                    <xdr:row>30</xdr:row>
                    <xdr:rowOff>66675</xdr:rowOff>
                  </from>
                  <to>
                    <xdr:col>4</xdr:col>
                    <xdr:colOff>0</xdr:colOff>
                    <xdr:row>38</xdr:row>
                    <xdr:rowOff>114300</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from>
                    <xdr:col>1</xdr:col>
                    <xdr:colOff>247650</xdr:colOff>
                    <xdr:row>31</xdr:row>
                    <xdr:rowOff>0</xdr:rowOff>
                  </from>
                  <to>
                    <xdr:col>1</xdr:col>
                    <xdr:colOff>1857375</xdr:colOff>
                    <xdr:row>32</xdr:row>
                    <xdr:rowOff>47625</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from>
                    <xdr:col>1</xdr:col>
                    <xdr:colOff>247650</xdr:colOff>
                    <xdr:row>32</xdr:row>
                    <xdr:rowOff>123825</xdr:rowOff>
                  </from>
                  <to>
                    <xdr:col>1</xdr:col>
                    <xdr:colOff>2114550</xdr:colOff>
                    <xdr:row>33</xdr:row>
                    <xdr:rowOff>161925</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from>
                    <xdr:col>1</xdr:col>
                    <xdr:colOff>247650</xdr:colOff>
                    <xdr:row>34</xdr:row>
                    <xdr:rowOff>28575</xdr:rowOff>
                  </from>
                  <to>
                    <xdr:col>1</xdr:col>
                    <xdr:colOff>2343150</xdr:colOff>
                    <xdr:row>35</xdr:row>
                    <xdr:rowOff>114300</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from>
                    <xdr:col>1</xdr:col>
                    <xdr:colOff>247650</xdr:colOff>
                    <xdr:row>35</xdr:row>
                    <xdr:rowOff>152400</xdr:rowOff>
                  </from>
                  <to>
                    <xdr:col>3</xdr:col>
                    <xdr:colOff>552450</xdr:colOff>
                    <xdr:row>37</xdr:row>
                    <xdr:rowOff>114300</xdr:rowOff>
                  </to>
                </anchor>
              </controlPr>
            </control>
          </mc:Choice>
        </mc:AlternateContent>
        <mc:AlternateContent xmlns:mc="http://schemas.openxmlformats.org/markup-compatibility/2006">
          <mc:Choice Requires="x14">
            <control shapeId="17419" r:id="rId14" name="Group Box 11">
              <controlPr defaultSize="0" autoFill="0" autoPict="0">
                <anchor moveWithCells="1">
                  <from>
                    <xdr:col>0</xdr:col>
                    <xdr:colOff>209550</xdr:colOff>
                    <xdr:row>48</xdr:row>
                    <xdr:rowOff>133350</xdr:rowOff>
                  </from>
                  <to>
                    <xdr:col>3</xdr:col>
                    <xdr:colOff>723900</xdr:colOff>
                    <xdr:row>58</xdr:row>
                    <xdr:rowOff>114300</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from>
                    <xdr:col>1</xdr:col>
                    <xdr:colOff>238125</xdr:colOff>
                    <xdr:row>49</xdr:row>
                    <xdr:rowOff>95250</xdr:rowOff>
                  </from>
                  <to>
                    <xdr:col>1</xdr:col>
                    <xdr:colOff>1847850</xdr:colOff>
                    <xdr:row>50</xdr:row>
                    <xdr:rowOff>104775</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from>
                    <xdr:col>1</xdr:col>
                    <xdr:colOff>238125</xdr:colOff>
                    <xdr:row>51</xdr:row>
                    <xdr:rowOff>0</xdr:rowOff>
                  </from>
                  <to>
                    <xdr:col>1</xdr:col>
                    <xdr:colOff>2286000</xdr:colOff>
                    <xdr:row>52</xdr:row>
                    <xdr:rowOff>47625</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from>
                    <xdr:col>1</xdr:col>
                    <xdr:colOff>228600</xdr:colOff>
                    <xdr:row>52</xdr:row>
                    <xdr:rowOff>123825</xdr:rowOff>
                  </from>
                  <to>
                    <xdr:col>1</xdr:col>
                    <xdr:colOff>2505075</xdr:colOff>
                    <xdr:row>54</xdr:row>
                    <xdr:rowOff>57150</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from>
                    <xdr:col>1</xdr:col>
                    <xdr:colOff>228600</xdr:colOff>
                    <xdr:row>54</xdr:row>
                    <xdr:rowOff>85725</xdr:rowOff>
                  </from>
                  <to>
                    <xdr:col>3</xdr:col>
                    <xdr:colOff>600075</xdr:colOff>
                    <xdr:row>56</xdr:row>
                    <xdr:rowOff>38100</xdr:rowOff>
                  </to>
                </anchor>
              </controlPr>
            </control>
          </mc:Choice>
        </mc:AlternateContent>
        <mc:AlternateContent xmlns:mc="http://schemas.openxmlformats.org/markup-compatibility/2006">
          <mc:Choice Requires="x14">
            <control shapeId="17424" r:id="rId19" name="Group Box 16">
              <controlPr locked="0" defaultSize="0" autoFill="0" autoPict="0">
                <anchor moveWithCells="1">
                  <from>
                    <xdr:col>1</xdr:col>
                    <xdr:colOff>0</xdr:colOff>
                    <xdr:row>67</xdr:row>
                    <xdr:rowOff>161925</xdr:rowOff>
                  </from>
                  <to>
                    <xdr:col>4</xdr:col>
                    <xdr:colOff>0</xdr:colOff>
                    <xdr:row>77</xdr:row>
                    <xdr:rowOff>142875</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from>
                    <xdr:col>1</xdr:col>
                    <xdr:colOff>304800</xdr:colOff>
                    <xdr:row>68</xdr:row>
                    <xdr:rowOff>161925</xdr:rowOff>
                  </from>
                  <to>
                    <xdr:col>1</xdr:col>
                    <xdr:colOff>1924050</xdr:colOff>
                    <xdr:row>70</xdr:row>
                    <xdr:rowOff>76200</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from>
                    <xdr:col>1</xdr:col>
                    <xdr:colOff>304800</xdr:colOff>
                    <xdr:row>70</xdr:row>
                    <xdr:rowOff>180975</xdr:rowOff>
                  </from>
                  <to>
                    <xdr:col>1</xdr:col>
                    <xdr:colOff>2181225</xdr:colOff>
                    <xdr:row>72</xdr:row>
                    <xdr:rowOff>57150</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from>
                    <xdr:col>1</xdr:col>
                    <xdr:colOff>304800</xdr:colOff>
                    <xdr:row>72</xdr:row>
                    <xdr:rowOff>114300</xdr:rowOff>
                  </from>
                  <to>
                    <xdr:col>1</xdr:col>
                    <xdr:colOff>2400300</xdr:colOff>
                    <xdr:row>74</xdr:row>
                    <xdr:rowOff>47625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from>
                    <xdr:col>1</xdr:col>
                    <xdr:colOff>304800</xdr:colOff>
                    <xdr:row>74</xdr:row>
                    <xdr:rowOff>104775</xdr:rowOff>
                  </from>
                  <to>
                    <xdr:col>3</xdr:col>
                    <xdr:colOff>609600</xdr:colOff>
                    <xdr:row>76</xdr:row>
                    <xdr:rowOff>123825</xdr:rowOff>
                  </to>
                </anchor>
              </controlPr>
            </control>
          </mc:Choice>
        </mc:AlternateContent>
        <mc:AlternateContent xmlns:mc="http://schemas.openxmlformats.org/markup-compatibility/2006">
          <mc:Choice Requires="x14">
            <control shapeId="17429" r:id="rId24" name="Group Box 21">
              <controlPr defaultSize="0" autoFill="0" autoPict="0">
                <anchor moveWithCells="1">
                  <from>
                    <xdr:col>1</xdr:col>
                    <xdr:colOff>0</xdr:colOff>
                    <xdr:row>87</xdr:row>
                    <xdr:rowOff>0</xdr:rowOff>
                  </from>
                  <to>
                    <xdr:col>4</xdr:col>
                    <xdr:colOff>0</xdr:colOff>
                    <xdr:row>96</xdr:row>
                    <xdr:rowOff>161925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from>
                    <xdr:col>1</xdr:col>
                    <xdr:colOff>247650</xdr:colOff>
                    <xdr:row>88</xdr:row>
                    <xdr:rowOff>57150</xdr:rowOff>
                  </from>
                  <to>
                    <xdr:col>1</xdr:col>
                    <xdr:colOff>1866900</xdr:colOff>
                    <xdr:row>89</xdr:row>
                    <xdr:rowOff>142875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from>
                    <xdr:col>1</xdr:col>
                    <xdr:colOff>247650</xdr:colOff>
                    <xdr:row>90</xdr:row>
                    <xdr:rowOff>57150</xdr:rowOff>
                  </from>
                  <to>
                    <xdr:col>1</xdr:col>
                    <xdr:colOff>2124075</xdr:colOff>
                    <xdr:row>91</xdr:row>
                    <xdr:rowOff>133350</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from>
                    <xdr:col>1</xdr:col>
                    <xdr:colOff>247650</xdr:colOff>
                    <xdr:row>91</xdr:row>
                    <xdr:rowOff>190500</xdr:rowOff>
                  </from>
                  <to>
                    <xdr:col>1</xdr:col>
                    <xdr:colOff>2343150</xdr:colOff>
                    <xdr:row>93</xdr:row>
                    <xdr:rowOff>133350</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from>
                    <xdr:col>1</xdr:col>
                    <xdr:colOff>247650</xdr:colOff>
                    <xdr:row>93</xdr:row>
                    <xdr:rowOff>190500</xdr:rowOff>
                  </from>
                  <to>
                    <xdr:col>3</xdr:col>
                    <xdr:colOff>552450</xdr:colOff>
                    <xdr:row>96</xdr:row>
                    <xdr:rowOff>28575</xdr:rowOff>
                  </to>
                </anchor>
              </controlPr>
            </control>
          </mc:Choice>
        </mc:AlternateContent>
        <mc:AlternateContent xmlns:mc="http://schemas.openxmlformats.org/markup-compatibility/2006">
          <mc:Choice Requires="x14">
            <control shapeId="17435" r:id="rId29" name="Check Box 27">
              <controlPr locked="0" defaultSize="0" autoFill="0" autoLine="0" autoPict="0">
                <anchor moveWithCells="1">
                  <from>
                    <xdr:col>0</xdr:col>
                    <xdr:colOff>219075</xdr:colOff>
                    <xdr:row>9</xdr:row>
                    <xdr:rowOff>38100</xdr:rowOff>
                  </from>
                  <to>
                    <xdr:col>3</xdr:col>
                    <xdr:colOff>47625</xdr:colOff>
                    <xdr:row>11</xdr:row>
                    <xdr:rowOff>38100</xdr:rowOff>
                  </to>
                </anchor>
              </controlPr>
            </control>
          </mc:Choice>
        </mc:AlternateContent>
        <mc:AlternateContent xmlns:mc="http://schemas.openxmlformats.org/markup-compatibility/2006">
          <mc:Choice Requires="x14">
            <control shapeId="17437" r:id="rId30" name="Check Box 29">
              <controlPr locked="0" defaultSize="0" autoFill="0" autoLine="0" autoPict="0">
                <anchor moveWithCells="1">
                  <from>
                    <xdr:col>1</xdr:col>
                    <xdr:colOff>0</xdr:colOff>
                    <xdr:row>26</xdr:row>
                    <xdr:rowOff>38100</xdr:rowOff>
                  </from>
                  <to>
                    <xdr:col>2</xdr:col>
                    <xdr:colOff>742950</xdr:colOff>
                    <xdr:row>28</xdr:row>
                    <xdr:rowOff>9525</xdr:rowOff>
                  </to>
                </anchor>
              </controlPr>
            </control>
          </mc:Choice>
        </mc:AlternateContent>
        <mc:AlternateContent xmlns:mc="http://schemas.openxmlformats.org/markup-compatibility/2006">
          <mc:Choice Requires="x14">
            <control shapeId="17439" r:id="rId31" name="Check Box 31">
              <controlPr locked="0" defaultSize="0" autoFill="0" autoLine="0" autoPict="0">
                <anchor moveWithCells="1">
                  <from>
                    <xdr:col>1</xdr:col>
                    <xdr:colOff>0</xdr:colOff>
                    <xdr:row>44</xdr:row>
                    <xdr:rowOff>28575</xdr:rowOff>
                  </from>
                  <to>
                    <xdr:col>2</xdr:col>
                    <xdr:colOff>0</xdr:colOff>
                    <xdr:row>46</xdr:row>
                    <xdr:rowOff>9525</xdr:rowOff>
                  </to>
                </anchor>
              </controlPr>
            </control>
          </mc:Choice>
        </mc:AlternateContent>
        <mc:AlternateContent xmlns:mc="http://schemas.openxmlformats.org/markup-compatibility/2006">
          <mc:Choice Requires="x14">
            <control shapeId="17441" r:id="rId32" name="Check Box 33">
              <controlPr locked="0" defaultSize="0" autoFill="0" autoLine="0" autoPict="0">
                <anchor moveWithCells="1">
                  <from>
                    <xdr:col>1</xdr:col>
                    <xdr:colOff>0</xdr:colOff>
                    <xdr:row>63</xdr:row>
                    <xdr:rowOff>28575</xdr:rowOff>
                  </from>
                  <to>
                    <xdr:col>1</xdr:col>
                    <xdr:colOff>2181225</xdr:colOff>
                    <xdr:row>65</xdr:row>
                    <xdr:rowOff>47625</xdr:rowOff>
                  </to>
                </anchor>
              </controlPr>
            </control>
          </mc:Choice>
        </mc:AlternateContent>
        <mc:AlternateContent xmlns:mc="http://schemas.openxmlformats.org/markup-compatibility/2006">
          <mc:Choice Requires="x14">
            <control shapeId="17443" r:id="rId33" name="Check Box 35">
              <controlPr locked="0" defaultSize="0" autoFill="0" autoLine="0" autoPict="0">
                <anchor moveWithCells="1">
                  <from>
                    <xdr:col>1</xdr:col>
                    <xdr:colOff>0</xdr:colOff>
                    <xdr:row>84</xdr:row>
                    <xdr:rowOff>57150</xdr:rowOff>
                  </from>
                  <to>
                    <xdr:col>1</xdr:col>
                    <xdr:colOff>1647825</xdr:colOff>
                    <xdr:row>86</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V125"/>
  <sheetViews>
    <sheetView view="pageBreakPreview" zoomScale="85" zoomScaleNormal="40" zoomScaleSheetLayoutView="85" workbookViewId="0"/>
  </sheetViews>
  <sheetFormatPr baseColWidth="10" defaultRowHeight="15" x14ac:dyDescent="0.25"/>
  <cols>
    <col min="1" max="1" width="3.42578125" style="11" bestFit="1" customWidth="1"/>
    <col min="4" max="4" width="13" customWidth="1"/>
    <col min="7" max="7" width="7" bestFit="1" customWidth="1"/>
    <col min="9" max="9" width="10.85546875" customWidth="1"/>
    <col min="10" max="14" width="10.85546875" hidden="1" customWidth="1"/>
    <col min="15" max="15" width="9.28515625" hidden="1" customWidth="1"/>
    <col min="16" max="22" width="0" hidden="1" customWidth="1"/>
  </cols>
  <sheetData>
    <row r="1" spans="1:22" x14ac:dyDescent="0.25">
      <c r="B1" s="24" t="s">
        <v>35</v>
      </c>
      <c r="O1" s="110" t="s">
        <v>340</v>
      </c>
      <c r="P1" s="110"/>
      <c r="Q1" s="110"/>
      <c r="R1" s="110"/>
      <c r="S1" s="110"/>
      <c r="T1" s="110"/>
      <c r="U1" s="110"/>
      <c r="V1" s="110"/>
    </row>
    <row r="2" spans="1:22" ht="14.45" x14ac:dyDescent="0.35">
      <c r="G2" t="s">
        <v>24</v>
      </c>
    </row>
    <row r="3" spans="1:22" thickBot="1" x14ac:dyDescent="0.4">
      <c r="A3" s="13" t="s">
        <v>36</v>
      </c>
      <c r="B3" s="14" t="s">
        <v>37</v>
      </c>
      <c r="C3" s="14"/>
      <c r="D3" s="14"/>
      <c r="E3" s="14"/>
      <c r="F3" s="14"/>
      <c r="G3" s="14">
        <f>G7+G25+G43+G63+G96</f>
        <v>0</v>
      </c>
      <c r="H3" s="14" t="s">
        <v>27</v>
      </c>
      <c r="I3" s="1"/>
      <c r="O3" s="13" t="s">
        <v>36</v>
      </c>
      <c r="P3" s="14" t="s">
        <v>37</v>
      </c>
      <c r="Q3" s="14"/>
      <c r="R3" s="14"/>
      <c r="S3" s="14"/>
      <c r="T3" s="14"/>
      <c r="U3" s="14"/>
      <c r="V3" s="14" t="s">
        <v>27</v>
      </c>
    </row>
    <row r="5" spans="1:22" x14ac:dyDescent="0.25">
      <c r="O5" s="15" t="s">
        <v>55</v>
      </c>
      <c r="P5" s="16" t="s">
        <v>56</v>
      </c>
      <c r="Q5" s="16"/>
      <c r="R5" s="16"/>
      <c r="S5" s="16"/>
      <c r="T5" s="16"/>
      <c r="U5" s="55"/>
      <c r="V5" s="15" t="s">
        <v>23</v>
      </c>
    </row>
    <row r="7" spans="1:22" x14ac:dyDescent="0.25">
      <c r="A7" s="15" t="s">
        <v>55</v>
      </c>
      <c r="B7" s="16" t="s">
        <v>56</v>
      </c>
      <c r="C7" s="16"/>
      <c r="D7" s="16"/>
      <c r="E7" s="16"/>
      <c r="F7" s="16"/>
      <c r="G7" s="55">
        <f>IF(AND(OR(L10=TRUE,L13=TRUE),E17&lt;&gt;0),2,)</f>
        <v>0</v>
      </c>
      <c r="H7" s="15" t="s">
        <v>23</v>
      </c>
      <c r="I7" s="52"/>
      <c r="O7" t="s">
        <v>342</v>
      </c>
      <c r="P7" s="1"/>
      <c r="Q7" s="143"/>
      <c r="R7" s="144"/>
      <c r="S7" s="144"/>
      <c r="T7" s="145"/>
      <c r="U7" s="1"/>
      <c r="V7" s="1"/>
    </row>
    <row r="8" spans="1:22" ht="15.75" thickBot="1" x14ac:dyDescent="0.3">
      <c r="O8" s="1" t="s">
        <v>341</v>
      </c>
      <c r="P8" s="1"/>
      <c r="Q8" s="146"/>
      <c r="R8" s="105"/>
      <c r="S8" s="105"/>
      <c r="T8" s="147"/>
    </row>
    <row r="9" spans="1:22" ht="15.75" thickBot="1" x14ac:dyDescent="0.3">
      <c r="O9" s="21"/>
      <c r="P9" s="1"/>
      <c r="Q9" s="146"/>
      <c r="R9" s="105"/>
      <c r="S9" s="105"/>
      <c r="T9" s="147"/>
    </row>
    <row r="10" spans="1:22" x14ac:dyDescent="0.25">
      <c r="K10" s="24"/>
      <c r="L10" s="36" t="b">
        <v>0</v>
      </c>
      <c r="O10" s="1"/>
      <c r="P10" s="1"/>
      <c r="Q10" s="148"/>
      <c r="R10" s="149"/>
      <c r="S10" s="149"/>
      <c r="T10" s="150"/>
    </row>
    <row r="13" spans="1:22" ht="14.45" x14ac:dyDescent="0.35">
      <c r="L13" s="36" t="b">
        <v>0</v>
      </c>
    </row>
    <row r="14" spans="1:22" x14ac:dyDescent="0.25">
      <c r="O14" s="15" t="s">
        <v>128</v>
      </c>
      <c r="P14" s="16" t="s">
        <v>129</v>
      </c>
      <c r="Q14" s="16"/>
      <c r="R14" s="16"/>
      <c r="S14" s="16"/>
      <c r="T14" s="16"/>
      <c r="U14" s="55"/>
      <c r="V14" s="15" t="s">
        <v>23</v>
      </c>
    </row>
    <row r="16" spans="1:22" ht="15.75" thickBot="1" x14ac:dyDescent="0.3">
      <c r="O16" t="s">
        <v>342</v>
      </c>
      <c r="P16" s="1"/>
      <c r="Q16" s="143"/>
      <c r="R16" s="144"/>
      <c r="S16" s="144"/>
      <c r="T16" s="145"/>
      <c r="U16" s="1"/>
      <c r="V16" s="1"/>
    </row>
    <row r="17" spans="1:22" ht="15.75" thickBot="1" x14ac:dyDescent="0.3">
      <c r="B17" t="s">
        <v>321</v>
      </c>
      <c r="E17" s="70"/>
      <c r="O17" s="1" t="s">
        <v>341</v>
      </c>
      <c r="P17" s="1"/>
      <c r="Q17" s="146"/>
      <c r="R17" s="105"/>
      <c r="S17" s="105"/>
      <c r="T17" s="147"/>
    </row>
    <row r="18" spans="1:22" ht="15.75" thickBot="1" x14ac:dyDescent="0.3">
      <c r="O18" s="21"/>
      <c r="P18" s="1"/>
      <c r="Q18" s="146"/>
      <c r="R18" s="105"/>
      <c r="S18" s="105"/>
      <c r="T18" s="147"/>
    </row>
    <row r="19" spans="1:22" ht="15.75" thickBot="1" x14ac:dyDescent="0.3">
      <c r="B19" t="s">
        <v>127</v>
      </c>
      <c r="E19" s="24"/>
      <c r="O19" s="1"/>
      <c r="P19" s="1"/>
      <c r="Q19" s="148"/>
      <c r="R19" s="149"/>
      <c r="S19" s="149"/>
      <c r="T19" s="150"/>
    </row>
    <row r="20" spans="1:22" x14ac:dyDescent="0.25">
      <c r="B20" s="120"/>
      <c r="C20" s="121"/>
      <c r="D20" s="121"/>
      <c r="E20" s="121"/>
      <c r="F20" s="122"/>
    </row>
    <row r="21" spans="1:22" x14ac:dyDescent="0.25">
      <c r="B21" s="123"/>
      <c r="C21" s="124"/>
      <c r="D21" s="124"/>
      <c r="E21" s="124"/>
      <c r="F21" s="125"/>
    </row>
    <row r="22" spans="1:22" ht="15.75" thickBot="1" x14ac:dyDescent="0.3">
      <c r="B22" s="126"/>
      <c r="C22" s="127"/>
      <c r="D22" s="127"/>
      <c r="E22" s="127"/>
      <c r="F22" s="128"/>
    </row>
    <row r="23" spans="1:22" x14ac:dyDescent="0.25">
      <c r="O23" s="15" t="s">
        <v>132</v>
      </c>
      <c r="P23" s="16" t="s">
        <v>131</v>
      </c>
      <c r="Q23" s="16"/>
      <c r="R23" s="16"/>
      <c r="S23" s="16"/>
      <c r="T23" s="16"/>
      <c r="U23" s="55"/>
      <c r="V23" s="15" t="s">
        <v>23</v>
      </c>
    </row>
    <row r="25" spans="1:22" x14ac:dyDescent="0.25">
      <c r="A25" s="15" t="s">
        <v>128</v>
      </c>
      <c r="B25" s="16" t="s">
        <v>129</v>
      </c>
      <c r="C25" s="16"/>
      <c r="D25" s="16"/>
      <c r="E25" s="16"/>
      <c r="F25" s="16"/>
      <c r="G25" s="55">
        <f>IF(AND(OR(L29=TRUE,L32=TRUE),D35&lt;&gt;0),2,)</f>
        <v>0</v>
      </c>
      <c r="H25" s="15" t="s">
        <v>23</v>
      </c>
      <c r="I25" s="52"/>
      <c r="O25" t="s">
        <v>342</v>
      </c>
      <c r="P25" s="1"/>
      <c r="Q25" s="143"/>
      <c r="R25" s="144"/>
      <c r="S25" s="144"/>
      <c r="T25" s="145"/>
      <c r="U25" s="1"/>
      <c r="V25" s="1"/>
    </row>
    <row r="26" spans="1:22" ht="15.75" thickBot="1" x14ac:dyDescent="0.3">
      <c r="O26" s="1" t="s">
        <v>341</v>
      </c>
      <c r="P26" s="1"/>
      <c r="Q26" s="146"/>
      <c r="R26" s="105"/>
      <c r="S26" s="105"/>
      <c r="T26" s="147"/>
    </row>
    <row r="27" spans="1:22" ht="15.75" thickBot="1" x14ac:dyDescent="0.3">
      <c r="O27" s="21"/>
      <c r="P27" s="1"/>
      <c r="Q27" s="146"/>
      <c r="R27" s="105"/>
      <c r="S27" s="105"/>
      <c r="T27" s="147"/>
    </row>
    <row r="28" spans="1:22" x14ac:dyDescent="0.25">
      <c r="O28" s="1"/>
      <c r="P28" s="1"/>
      <c r="Q28" s="148"/>
      <c r="R28" s="149"/>
      <c r="S28" s="149"/>
      <c r="T28" s="150"/>
    </row>
    <row r="29" spans="1:22" ht="14.45" x14ac:dyDescent="0.35">
      <c r="L29" s="36" t="b">
        <v>0</v>
      </c>
    </row>
    <row r="32" spans="1:22" x14ac:dyDescent="0.25">
      <c r="L32" s="36" t="b">
        <v>0</v>
      </c>
      <c r="O32" t="s">
        <v>134</v>
      </c>
      <c r="P32" t="s">
        <v>135</v>
      </c>
      <c r="Q32" s="16"/>
      <c r="R32" s="16"/>
      <c r="S32" s="16"/>
      <c r="T32" s="16"/>
      <c r="U32" s="55"/>
      <c r="V32" s="15" t="s">
        <v>23</v>
      </c>
    </row>
    <row r="34" spans="1:22" ht="15.75" thickBot="1" x14ac:dyDescent="0.3">
      <c r="O34" t="s">
        <v>342</v>
      </c>
      <c r="P34" s="1"/>
      <c r="Q34" s="143"/>
      <c r="R34" s="144"/>
      <c r="S34" s="144"/>
      <c r="T34" s="145"/>
      <c r="U34" s="1"/>
      <c r="V34" s="1"/>
    </row>
    <row r="35" spans="1:22" ht="15.75" thickBot="1" x14ac:dyDescent="0.3">
      <c r="B35" t="s">
        <v>57</v>
      </c>
      <c r="D35" s="70"/>
      <c r="O35" s="1" t="s">
        <v>341</v>
      </c>
      <c r="P35" s="1"/>
      <c r="Q35" s="146"/>
      <c r="R35" s="105"/>
      <c r="S35" s="105"/>
      <c r="T35" s="147"/>
    </row>
    <row r="36" spans="1:22" ht="15.75" thickBot="1" x14ac:dyDescent="0.3">
      <c r="O36" s="21"/>
      <c r="P36" s="1"/>
      <c r="Q36" s="146"/>
      <c r="R36" s="105"/>
      <c r="S36" s="105"/>
      <c r="T36" s="147"/>
    </row>
    <row r="37" spans="1:22" ht="15.75" thickBot="1" x14ac:dyDescent="0.3">
      <c r="B37" t="s">
        <v>130</v>
      </c>
      <c r="E37" s="24"/>
      <c r="O37" s="1"/>
      <c r="P37" s="1"/>
      <c r="Q37" s="148"/>
      <c r="R37" s="149"/>
      <c r="S37" s="149"/>
      <c r="T37" s="150"/>
    </row>
    <row r="38" spans="1:22" x14ac:dyDescent="0.25">
      <c r="B38" s="120"/>
      <c r="C38" s="121"/>
      <c r="D38" s="121"/>
      <c r="E38" s="121"/>
      <c r="F38" s="122"/>
    </row>
    <row r="39" spans="1:22" x14ac:dyDescent="0.25">
      <c r="B39" s="123"/>
      <c r="C39" s="124"/>
      <c r="D39" s="124"/>
      <c r="E39" s="124"/>
      <c r="F39" s="125"/>
    </row>
    <row r="40" spans="1:22" ht="15.75" thickBot="1" x14ac:dyDescent="0.3">
      <c r="B40" s="126"/>
      <c r="C40" s="127"/>
      <c r="D40" s="127"/>
      <c r="E40" s="127"/>
      <c r="F40" s="128"/>
    </row>
    <row r="41" spans="1:22" x14ac:dyDescent="0.25">
      <c r="O41" t="s">
        <v>137</v>
      </c>
      <c r="P41" t="s">
        <v>138</v>
      </c>
      <c r="Q41" s="16"/>
      <c r="R41" s="16"/>
      <c r="S41" s="16"/>
      <c r="T41" s="16"/>
      <c r="U41" s="55"/>
      <c r="V41" s="15" t="s">
        <v>23</v>
      </c>
    </row>
    <row r="43" spans="1:22" x14ac:dyDescent="0.25">
      <c r="A43" s="15" t="s">
        <v>132</v>
      </c>
      <c r="B43" s="16" t="s">
        <v>131</v>
      </c>
      <c r="C43" s="16"/>
      <c r="D43" s="16"/>
      <c r="E43" s="16"/>
      <c r="F43" s="16"/>
      <c r="G43" s="55">
        <f>IF(AND(OR(L47=TRUE,L50=TRUE),OR(YEAR(D53)=2018,YEAR(D53)=2019),D55&lt;&gt;0),2,)</f>
        <v>0</v>
      </c>
      <c r="H43" s="15" t="s">
        <v>23</v>
      </c>
      <c r="I43" s="52"/>
      <c r="O43" t="s">
        <v>342</v>
      </c>
      <c r="P43" s="1"/>
      <c r="Q43" s="143"/>
      <c r="R43" s="144"/>
      <c r="S43" s="144"/>
      <c r="T43" s="145"/>
      <c r="U43" s="1"/>
      <c r="V43" s="1"/>
    </row>
    <row r="44" spans="1:22" ht="15.75" thickBot="1" x14ac:dyDescent="0.3">
      <c r="O44" s="1" t="s">
        <v>341</v>
      </c>
      <c r="P44" s="1"/>
      <c r="Q44" s="146"/>
      <c r="R44" s="105"/>
      <c r="S44" s="105"/>
      <c r="T44" s="147"/>
    </row>
    <row r="45" spans="1:22" ht="15.75" thickBot="1" x14ac:dyDescent="0.3">
      <c r="O45" s="21"/>
      <c r="P45" s="1"/>
      <c r="Q45" s="146"/>
      <c r="R45" s="105"/>
      <c r="S45" s="105"/>
      <c r="T45" s="147"/>
    </row>
    <row r="46" spans="1:22" x14ac:dyDescent="0.25">
      <c r="O46" s="1"/>
      <c r="P46" s="1"/>
      <c r="Q46" s="148"/>
      <c r="R46" s="149"/>
      <c r="S46" s="149"/>
      <c r="T46" s="150"/>
    </row>
    <row r="47" spans="1:22" x14ac:dyDescent="0.25">
      <c r="L47" s="36" t="b">
        <v>0</v>
      </c>
    </row>
    <row r="48" spans="1:22" x14ac:dyDescent="0.25">
      <c r="O48" s="110" t="s">
        <v>340</v>
      </c>
      <c r="P48" s="110"/>
      <c r="Q48" s="110"/>
      <c r="R48" s="110"/>
      <c r="S48" s="110"/>
      <c r="T48" s="110"/>
      <c r="U48" s="110"/>
      <c r="V48" s="110"/>
    </row>
    <row r="50" spans="1:12" x14ac:dyDescent="0.25">
      <c r="L50" s="36" t="b">
        <v>0</v>
      </c>
    </row>
    <row r="52" spans="1:12" ht="15.75" thickBot="1" x14ac:dyDescent="0.3"/>
    <row r="53" spans="1:12" ht="15.75" thickBot="1" x14ac:dyDescent="0.3">
      <c r="B53" t="s">
        <v>322</v>
      </c>
      <c r="D53" s="71"/>
    </row>
    <row r="54" spans="1:12" ht="15.75" thickBot="1" x14ac:dyDescent="0.3"/>
    <row r="55" spans="1:12" ht="15.75" thickBot="1" x14ac:dyDescent="0.3">
      <c r="B55" t="s">
        <v>57</v>
      </c>
      <c r="D55" s="70"/>
    </row>
    <row r="57" spans="1:12" ht="15.75" thickBot="1" x14ac:dyDescent="0.3">
      <c r="B57" t="s">
        <v>133</v>
      </c>
      <c r="E57" s="24"/>
    </row>
    <row r="58" spans="1:12" x14ac:dyDescent="0.25">
      <c r="B58" s="120"/>
      <c r="C58" s="121"/>
      <c r="D58" s="121"/>
      <c r="E58" s="121"/>
      <c r="F58" s="122"/>
    </row>
    <row r="59" spans="1:12" x14ac:dyDescent="0.25">
      <c r="B59" s="123"/>
      <c r="C59" s="124"/>
      <c r="D59" s="124"/>
      <c r="E59" s="124"/>
      <c r="F59" s="125"/>
    </row>
    <row r="60" spans="1:12" ht="15.75" thickBot="1" x14ac:dyDescent="0.3">
      <c r="B60" s="126"/>
      <c r="C60" s="127"/>
      <c r="D60" s="127"/>
      <c r="E60" s="127"/>
      <c r="F60" s="128"/>
    </row>
    <row r="63" spans="1:12" x14ac:dyDescent="0.25">
      <c r="A63" s="45" t="s">
        <v>134</v>
      </c>
      <c r="B63" s="45" t="s">
        <v>135</v>
      </c>
      <c r="C63" s="45"/>
      <c r="D63" s="45"/>
      <c r="E63" s="45"/>
      <c r="F63" s="45"/>
      <c r="G63" s="45">
        <f>IF(K65=0,G69,2)</f>
        <v>0</v>
      </c>
      <c r="H63" s="45" t="s">
        <v>23</v>
      </c>
    </row>
    <row r="64" spans="1:12" x14ac:dyDescent="0.25">
      <c r="A64"/>
      <c r="J64" s="36" t="b">
        <v>0</v>
      </c>
      <c r="K64">
        <f>IF(AND(J64=TRUE,F89&lt;&gt;0,(OR(AND(M87&gt;=2,N88=7),AND(M87=0,N88=0)))),2,0)</f>
        <v>0</v>
      </c>
    </row>
    <row r="65" spans="1:14" x14ac:dyDescent="0.25">
      <c r="A65"/>
      <c r="K65">
        <f>SUM(K64:K64)</f>
        <v>0</v>
      </c>
    </row>
    <row r="66" spans="1:14" x14ac:dyDescent="0.25">
      <c r="A66"/>
    </row>
    <row r="67" spans="1:14" x14ac:dyDescent="0.25">
      <c r="A67"/>
    </row>
    <row r="68" spans="1:14" x14ac:dyDescent="0.25">
      <c r="A68"/>
    </row>
    <row r="69" spans="1:14" x14ac:dyDescent="0.25">
      <c r="A69"/>
      <c r="G69">
        <f>M88</f>
        <v>0</v>
      </c>
      <c r="H69" t="s">
        <v>23</v>
      </c>
    </row>
    <row r="70" spans="1:14" x14ac:dyDescent="0.25">
      <c r="A70"/>
    </row>
    <row r="71" spans="1:14" x14ac:dyDescent="0.25">
      <c r="A71"/>
    </row>
    <row r="72" spans="1:14" x14ac:dyDescent="0.25">
      <c r="A72"/>
      <c r="K72" t="s">
        <v>109</v>
      </c>
      <c r="L72" t="s">
        <v>136</v>
      </c>
      <c r="N72" t="s">
        <v>111</v>
      </c>
    </row>
    <row r="73" spans="1:14" x14ac:dyDescent="0.25">
      <c r="A73"/>
      <c r="J73" t="s">
        <v>112</v>
      </c>
      <c r="K73" t="s">
        <v>113</v>
      </c>
    </row>
    <row r="74" spans="1:14" x14ac:dyDescent="0.25">
      <c r="A74"/>
      <c r="J74" s="36" t="b">
        <v>0</v>
      </c>
      <c r="K74">
        <f>IF(J74=TRUE,1,0)</f>
        <v>0</v>
      </c>
      <c r="L74" s="36" t="b">
        <v>0</v>
      </c>
      <c r="M74">
        <f>IF(L74=TRUE,1,0)</f>
        <v>0</v>
      </c>
      <c r="N74">
        <f>IF(M74=0,K74,M74)</f>
        <v>0</v>
      </c>
    </row>
    <row r="75" spans="1:14" x14ac:dyDescent="0.25">
      <c r="A75"/>
      <c r="M75">
        <f t="shared" ref="M75:M86" si="0">IF(L75=TRUE,1,0)</f>
        <v>0</v>
      </c>
    </row>
    <row r="76" spans="1:14" x14ac:dyDescent="0.25">
      <c r="A76"/>
      <c r="J76" s="36" t="b">
        <v>0</v>
      </c>
      <c r="K76">
        <f>IF(J76=TRUE,1,0)</f>
        <v>0</v>
      </c>
      <c r="L76" s="36" t="b">
        <v>0</v>
      </c>
      <c r="M76">
        <f t="shared" si="0"/>
        <v>0</v>
      </c>
      <c r="N76">
        <f>IF(M76=0,K76,M76)</f>
        <v>0</v>
      </c>
    </row>
    <row r="77" spans="1:14" x14ac:dyDescent="0.25">
      <c r="A77"/>
      <c r="M77">
        <f t="shared" si="0"/>
        <v>0</v>
      </c>
    </row>
    <row r="78" spans="1:14" x14ac:dyDescent="0.25">
      <c r="A78"/>
      <c r="J78" s="36" t="b">
        <v>0</v>
      </c>
      <c r="K78">
        <f>IF(J78=TRUE,1,0)</f>
        <v>0</v>
      </c>
      <c r="L78" s="36" t="b">
        <v>0</v>
      </c>
      <c r="M78">
        <f t="shared" si="0"/>
        <v>0</v>
      </c>
      <c r="N78">
        <f>IF(M78=0,K78,M78)</f>
        <v>0</v>
      </c>
    </row>
    <row r="79" spans="1:14" x14ac:dyDescent="0.25">
      <c r="A79"/>
      <c r="M79">
        <f t="shared" si="0"/>
        <v>0</v>
      </c>
    </row>
    <row r="80" spans="1:14" x14ac:dyDescent="0.25">
      <c r="A80"/>
      <c r="J80" s="36" t="b">
        <v>0</v>
      </c>
      <c r="K80">
        <f>IF(J80=TRUE,1,0)</f>
        <v>0</v>
      </c>
      <c r="L80" s="36" t="b">
        <v>0</v>
      </c>
      <c r="M80">
        <f t="shared" si="0"/>
        <v>0</v>
      </c>
      <c r="N80">
        <f>IF(M80=0,K80,M80)</f>
        <v>0</v>
      </c>
    </row>
    <row r="81" spans="1:14" x14ac:dyDescent="0.25">
      <c r="A81"/>
      <c r="M81">
        <f t="shared" si="0"/>
        <v>0</v>
      </c>
    </row>
    <row r="82" spans="1:14" x14ac:dyDescent="0.25">
      <c r="A82"/>
      <c r="J82" s="36" t="b">
        <v>0</v>
      </c>
      <c r="K82">
        <f>IF(J82=TRUE,1,0)</f>
        <v>0</v>
      </c>
      <c r="L82" s="36" t="b">
        <v>0</v>
      </c>
      <c r="M82">
        <f t="shared" si="0"/>
        <v>0</v>
      </c>
      <c r="N82">
        <f>IF(M82=0,K82,M82)</f>
        <v>0</v>
      </c>
    </row>
    <row r="83" spans="1:14" x14ac:dyDescent="0.25">
      <c r="A83"/>
      <c r="M83">
        <f t="shared" si="0"/>
        <v>0</v>
      </c>
    </row>
    <row r="84" spans="1:14" x14ac:dyDescent="0.25">
      <c r="A84"/>
      <c r="J84" s="36" t="b">
        <v>0</v>
      </c>
      <c r="K84">
        <f>IF(J84=TRUE,1,0)</f>
        <v>0</v>
      </c>
      <c r="L84" s="36" t="b">
        <v>0</v>
      </c>
      <c r="M84">
        <f t="shared" si="0"/>
        <v>0</v>
      </c>
      <c r="N84">
        <f>IF(M84=0,K84,M84)</f>
        <v>0</v>
      </c>
    </row>
    <row r="85" spans="1:14" x14ac:dyDescent="0.25">
      <c r="A85"/>
      <c r="M85">
        <f t="shared" si="0"/>
        <v>0</v>
      </c>
    </row>
    <row r="86" spans="1:14" x14ac:dyDescent="0.25">
      <c r="A86"/>
      <c r="J86" s="36" t="b">
        <v>0</v>
      </c>
      <c r="K86">
        <f>IF(J86=TRUE,1,0)</f>
        <v>0</v>
      </c>
      <c r="L86" s="36" t="b">
        <v>0</v>
      </c>
      <c r="M86">
        <f t="shared" si="0"/>
        <v>0</v>
      </c>
      <c r="N86">
        <f>IF(M86=0,K86,M86)</f>
        <v>0</v>
      </c>
    </row>
    <row r="87" spans="1:14" x14ac:dyDescent="0.25">
      <c r="A87"/>
      <c r="M87">
        <f>SUM(M74:M86)</f>
        <v>0</v>
      </c>
    </row>
    <row r="88" spans="1:14" ht="15.75" thickBot="1" x14ac:dyDescent="0.3">
      <c r="A88"/>
      <c r="M88">
        <f>IF(AND(F89&lt;&gt;0,N88&gt;=7),2,0)</f>
        <v>0</v>
      </c>
      <c r="N88">
        <f>SUM(N74:N86)</f>
        <v>0</v>
      </c>
    </row>
    <row r="89" spans="1:14" ht="15.75" thickBot="1" x14ac:dyDescent="0.3">
      <c r="A89"/>
      <c r="B89" t="s">
        <v>323</v>
      </c>
      <c r="F89" s="70"/>
    </row>
    <row r="90" spans="1:14" x14ac:dyDescent="0.25">
      <c r="A90"/>
    </row>
    <row r="91" spans="1:14" ht="15.75" thickBot="1" x14ac:dyDescent="0.3">
      <c r="A91"/>
      <c r="B91" t="s">
        <v>139</v>
      </c>
      <c r="E91" s="24"/>
    </row>
    <row r="92" spans="1:14" x14ac:dyDescent="0.25">
      <c r="A92"/>
      <c r="B92" s="120"/>
      <c r="C92" s="121"/>
      <c r="D92" s="121"/>
      <c r="E92" s="121"/>
      <c r="F92" s="122"/>
    </row>
    <row r="93" spans="1:14" x14ac:dyDescent="0.25">
      <c r="A93"/>
      <c r="B93" s="123"/>
      <c r="C93" s="124"/>
      <c r="D93" s="124"/>
      <c r="E93" s="124"/>
      <c r="F93" s="125"/>
    </row>
    <row r="94" spans="1:14" ht="15.75" thickBot="1" x14ac:dyDescent="0.3">
      <c r="A94"/>
      <c r="B94" s="126"/>
      <c r="C94" s="127"/>
      <c r="D94" s="127"/>
      <c r="E94" s="127"/>
      <c r="F94" s="128"/>
      <c r="K94" s="36"/>
    </row>
    <row r="95" spans="1:14" x14ac:dyDescent="0.25">
      <c r="A95"/>
    </row>
    <row r="96" spans="1:14" x14ac:dyDescent="0.25">
      <c r="A96" s="45" t="s">
        <v>137</v>
      </c>
      <c r="B96" s="45" t="s">
        <v>138</v>
      </c>
      <c r="C96" s="45"/>
      <c r="D96" s="45"/>
      <c r="E96" s="45"/>
      <c r="F96" s="45"/>
      <c r="G96" s="45">
        <f>G100</f>
        <v>0</v>
      </c>
      <c r="H96" s="45" t="s">
        <v>23</v>
      </c>
    </row>
    <row r="97" spans="1:14" x14ac:dyDescent="0.25">
      <c r="A97"/>
    </row>
    <row r="98" spans="1:14" x14ac:dyDescent="0.25">
      <c r="A98"/>
      <c r="F98" s="18"/>
    </row>
    <row r="99" spans="1:14" x14ac:dyDescent="0.25">
      <c r="A99"/>
    </row>
    <row r="100" spans="1:14" x14ac:dyDescent="0.25">
      <c r="A100"/>
      <c r="G100">
        <f>M118</f>
        <v>0</v>
      </c>
      <c r="H100" t="s">
        <v>23</v>
      </c>
    </row>
    <row r="101" spans="1:14" x14ac:dyDescent="0.25">
      <c r="A101"/>
    </row>
    <row r="102" spans="1:14" x14ac:dyDescent="0.25">
      <c r="A102"/>
      <c r="K102" t="s">
        <v>109</v>
      </c>
      <c r="L102" t="s">
        <v>110</v>
      </c>
      <c r="N102" t="s">
        <v>111</v>
      </c>
    </row>
    <row r="103" spans="1:14" x14ac:dyDescent="0.25">
      <c r="A103"/>
      <c r="J103" t="s">
        <v>112</v>
      </c>
      <c r="K103" t="s">
        <v>113</v>
      </c>
    </row>
    <row r="104" spans="1:14" x14ac:dyDescent="0.25">
      <c r="A104"/>
      <c r="J104" s="36" t="b">
        <v>0</v>
      </c>
      <c r="K104">
        <f>IF(J104=TRUE,1,0)</f>
        <v>0</v>
      </c>
      <c r="N104">
        <f>IF(M104=0,K104,M104)</f>
        <v>0</v>
      </c>
    </row>
    <row r="105" spans="1:14" x14ac:dyDescent="0.25">
      <c r="A105"/>
    </row>
    <row r="106" spans="1:14" x14ac:dyDescent="0.25">
      <c r="A106"/>
      <c r="J106" s="36" t="b">
        <v>0</v>
      </c>
      <c r="K106">
        <f t="shared" ref="K106:K116" si="1">IF(J106=TRUE,1,0)</f>
        <v>0</v>
      </c>
      <c r="N106">
        <f>IF(M106=0,K106,M106)</f>
        <v>0</v>
      </c>
    </row>
    <row r="107" spans="1:14" x14ac:dyDescent="0.25">
      <c r="A107"/>
    </row>
    <row r="108" spans="1:14" x14ac:dyDescent="0.25">
      <c r="A108"/>
      <c r="J108" s="36" t="b">
        <v>0</v>
      </c>
      <c r="K108">
        <f t="shared" si="1"/>
        <v>0</v>
      </c>
      <c r="N108">
        <f>IF(M108=0,K108,M108)</f>
        <v>0</v>
      </c>
    </row>
    <row r="109" spans="1:14" x14ac:dyDescent="0.25">
      <c r="A109"/>
    </row>
    <row r="110" spans="1:14" x14ac:dyDescent="0.25">
      <c r="A110"/>
      <c r="J110" s="36" t="b">
        <v>0</v>
      </c>
      <c r="K110">
        <f t="shared" si="1"/>
        <v>0</v>
      </c>
      <c r="N110">
        <f>IF(M110=0,K110,M110)</f>
        <v>0</v>
      </c>
    </row>
    <row r="111" spans="1:14" x14ac:dyDescent="0.25">
      <c r="A111"/>
    </row>
    <row r="112" spans="1:14" x14ac:dyDescent="0.25">
      <c r="A112"/>
      <c r="J112" s="36" t="b">
        <v>0</v>
      </c>
      <c r="K112">
        <f t="shared" si="1"/>
        <v>0</v>
      </c>
      <c r="N112">
        <f>IF(M112=0,K112,M112)</f>
        <v>0</v>
      </c>
    </row>
    <row r="113" spans="1:14" x14ac:dyDescent="0.25">
      <c r="A113"/>
    </row>
    <row r="114" spans="1:14" x14ac:dyDescent="0.25">
      <c r="A114"/>
      <c r="J114" s="36" t="b">
        <v>0</v>
      </c>
      <c r="K114">
        <f t="shared" si="1"/>
        <v>0</v>
      </c>
      <c r="N114">
        <f>IF(M114=0,K114,M114)</f>
        <v>0</v>
      </c>
    </row>
    <row r="115" spans="1:14" x14ac:dyDescent="0.25">
      <c r="A115"/>
    </row>
    <row r="116" spans="1:14" x14ac:dyDescent="0.25">
      <c r="A116"/>
      <c r="J116" s="36" t="b">
        <v>0</v>
      </c>
      <c r="K116">
        <f t="shared" si="1"/>
        <v>0</v>
      </c>
      <c r="N116">
        <f>IF(M116=0,K116,M116)</f>
        <v>0</v>
      </c>
    </row>
    <row r="117" spans="1:14" x14ac:dyDescent="0.25">
      <c r="A117"/>
    </row>
    <row r="118" spans="1:14" ht="15.75" thickBot="1" x14ac:dyDescent="0.3">
      <c r="A118"/>
      <c r="M118">
        <f>IF(AND(D119&lt;&gt;0,N118&gt;6),2,0)</f>
        <v>0</v>
      </c>
      <c r="N118">
        <f>SUM(N104:N116)</f>
        <v>0</v>
      </c>
    </row>
    <row r="119" spans="1:14" ht="15.75" thickBot="1" x14ac:dyDescent="0.3">
      <c r="A119"/>
      <c r="B119" t="s">
        <v>57</v>
      </c>
      <c r="D119" s="70"/>
    </row>
    <row r="120" spans="1:14" x14ac:dyDescent="0.25">
      <c r="A120"/>
    </row>
    <row r="121" spans="1:14" ht="15.75" thickBot="1" x14ac:dyDescent="0.3">
      <c r="A121"/>
      <c r="B121" t="s">
        <v>140</v>
      </c>
      <c r="E121" s="24"/>
    </row>
    <row r="122" spans="1:14" x14ac:dyDescent="0.25">
      <c r="A122"/>
      <c r="B122" s="120"/>
      <c r="C122" s="121"/>
      <c r="D122" s="121"/>
      <c r="E122" s="121"/>
      <c r="F122" s="122"/>
    </row>
    <row r="123" spans="1:14" x14ac:dyDescent="0.25">
      <c r="A123"/>
      <c r="B123" s="123"/>
      <c r="C123" s="124"/>
      <c r="D123" s="124"/>
      <c r="E123" s="124"/>
      <c r="F123" s="125"/>
    </row>
    <row r="124" spans="1:14" ht="15.75" thickBot="1" x14ac:dyDescent="0.3">
      <c r="A124"/>
      <c r="B124" s="126"/>
      <c r="C124" s="127"/>
      <c r="D124" s="127"/>
      <c r="E124" s="127"/>
      <c r="F124" s="128"/>
      <c r="J124" t="b">
        <f>IF(B120=0,FALSE,TRUE)</f>
        <v>0</v>
      </c>
    </row>
    <row r="125" spans="1:14" x14ac:dyDescent="0.25">
      <c r="A125"/>
    </row>
  </sheetData>
  <sheetProtection password="CEA8" sheet="1" objects="1" scenarios="1"/>
  <mergeCells count="12">
    <mergeCell ref="B122:F124"/>
    <mergeCell ref="B20:F22"/>
    <mergeCell ref="B38:F40"/>
    <mergeCell ref="B58:F60"/>
    <mergeCell ref="B92:F94"/>
    <mergeCell ref="O48:V48"/>
    <mergeCell ref="O1:V1"/>
    <mergeCell ref="Q7:T10"/>
    <mergeCell ref="Q16:T19"/>
    <mergeCell ref="Q25:T28"/>
    <mergeCell ref="Q34:T37"/>
    <mergeCell ref="Q43:T46"/>
  </mergeCells>
  <pageMargins left="0.25" right="0.25" top="0.75" bottom="0.75" header="0.3" footer="0.3"/>
  <pageSetup paperSize="9"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xdr:col>
                    <xdr:colOff>9525</xdr:colOff>
                    <xdr:row>8</xdr:row>
                    <xdr:rowOff>19050</xdr:rowOff>
                  </from>
                  <to>
                    <xdr:col>5</xdr:col>
                    <xdr:colOff>723900</xdr:colOff>
                    <xdr:row>14</xdr:row>
                    <xdr:rowOff>123825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371475</xdr:colOff>
                    <xdr:row>9</xdr:row>
                    <xdr:rowOff>66675</xdr:rowOff>
                  </from>
                  <to>
                    <xdr:col>5</xdr:col>
                    <xdr:colOff>571500</xdr:colOff>
                    <xdr:row>10</xdr:row>
                    <xdr:rowOff>152400</xdr:rowOff>
                  </to>
                </anchor>
              </controlPr>
            </control>
          </mc:Choice>
        </mc:AlternateContent>
        <mc:AlternateContent xmlns:mc="http://schemas.openxmlformats.org/markup-compatibility/2006">
          <mc:Choice Requires="x14">
            <control shapeId="3076" r:id="rId6" name="Label 4">
              <controlPr defaultSize="0" autoFill="0" autoLine="0" autoPict="0">
                <anchor moveWithCells="1" sizeWithCells="1">
                  <from>
                    <xdr:col>1</xdr:col>
                    <xdr:colOff>390525</xdr:colOff>
                    <xdr:row>10</xdr:row>
                    <xdr:rowOff>161925</xdr:rowOff>
                  </from>
                  <to>
                    <xdr:col>1</xdr:col>
                    <xdr:colOff>742950</xdr:colOff>
                    <xdr:row>12</xdr:row>
                    <xdr:rowOff>47625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371475</xdr:colOff>
                    <xdr:row>12</xdr:row>
                    <xdr:rowOff>28575</xdr:rowOff>
                  </from>
                  <to>
                    <xdr:col>5</xdr:col>
                    <xdr:colOff>561975</xdr:colOff>
                    <xdr:row>13</xdr:row>
                    <xdr:rowOff>123825</xdr:rowOff>
                  </to>
                </anchor>
              </controlPr>
            </control>
          </mc:Choice>
        </mc:AlternateContent>
        <mc:AlternateContent xmlns:mc="http://schemas.openxmlformats.org/markup-compatibility/2006">
          <mc:Choice Requires="x14">
            <control shapeId="3080" r:id="rId8" name="Group Box 8">
              <controlPr defaultSize="0" autoFill="0" autoPict="0">
                <anchor moveWithCells="1">
                  <from>
                    <xdr:col>1</xdr:col>
                    <xdr:colOff>9525</xdr:colOff>
                    <xdr:row>27</xdr:row>
                    <xdr:rowOff>47625</xdr:rowOff>
                  </from>
                  <to>
                    <xdr:col>5</xdr:col>
                    <xdr:colOff>723900</xdr:colOff>
                    <xdr:row>32</xdr:row>
                    <xdr:rowOff>28575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xdr:col>
                    <xdr:colOff>200025</xdr:colOff>
                    <xdr:row>27</xdr:row>
                    <xdr:rowOff>47625</xdr:rowOff>
                  </from>
                  <to>
                    <xdr:col>5</xdr:col>
                    <xdr:colOff>666750</xdr:colOff>
                    <xdr:row>29</xdr:row>
                    <xdr:rowOff>95250</xdr:rowOff>
                  </to>
                </anchor>
              </controlPr>
            </control>
          </mc:Choice>
        </mc:AlternateContent>
        <mc:AlternateContent xmlns:mc="http://schemas.openxmlformats.org/markup-compatibility/2006">
          <mc:Choice Requires="x14">
            <control shapeId="3082" r:id="rId10" name="Label 10">
              <controlPr defaultSize="0" autoFill="0" autoLine="0" autoPict="0">
                <anchor moveWithCells="1" sizeWithCells="1">
                  <from>
                    <xdr:col>1</xdr:col>
                    <xdr:colOff>219075</xdr:colOff>
                    <xdr:row>29</xdr:row>
                    <xdr:rowOff>28575</xdr:rowOff>
                  </from>
                  <to>
                    <xdr:col>1</xdr:col>
                    <xdr:colOff>571500</xdr:colOff>
                    <xdr:row>30</xdr:row>
                    <xdr:rowOff>57150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1</xdr:col>
                    <xdr:colOff>200025</xdr:colOff>
                    <xdr:row>30</xdr:row>
                    <xdr:rowOff>133350</xdr:rowOff>
                  </from>
                  <to>
                    <xdr:col>5</xdr:col>
                    <xdr:colOff>390525</xdr:colOff>
                    <xdr:row>32</xdr:row>
                    <xdr:rowOff>47625</xdr:rowOff>
                  </to>
                </anchor>
              </controlPr>
            </control>
          </mc:Choice>
        </mc:AlternateContent>
        <mc:AlternateContent xmlns:mc="http://schemas.openxmlformats.org/markup-compatibility/2006">
          <mc:Choice Requires="x14">
            <control shapeId="3085" r:id="rId12" name="Group Box 13">
              <controlPr defaultSize="0" autoFill="0" autoPict="0">
                <anchor moveWithCells="1">
                  <from>
                    <xdr:col>1</xdr:col>
                    <xdr:colOff>9525</xdr:colOff>
                    <xdr:row>44</xdr:row>
                    <xdr:rowOff>9525</xdr:rowOff>
                  </from>
                  <to>
                    <xdr:col>5</xdr:col>
                    <xdr:colOff>723900</xdr:colOff>
                    <xdr:row>50</xdr:row>
                    <xdr:rowOff>133350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xdr:col>
                    <xdr:colOff>200025</xdr:colOff>
                    <xdr:row>45</xdr:row>
                    <xdr:rowOff>47625</xdr:rowOff>
                  </from>
                  <to>
                    <xdr:col>5</xdr:col>
                    <xdr:colOff>666750</xdr:colOff>
                    <xdr:row>47</xdr:row>
                    <xdr:rowOff>95250</xdr:rowOff>
                  </to>
                </anchor>
              </controlPr>
            </control>
          </mc:Choice>
        </mc:AlternateContent>
        <mc:AlternateContent xmlns:mc="http://schemas.openxmlformats.org/markup-compatibility/2006">
          <mc:Choice Requires="x14">
            <control shapeId="3087" r:id="rId14" name="Label 15">
              <controlPr defaultSize="0" autoFill="0" autoLine="0" autoPict="0">
                <anchor moveWithCells="1" sizeWithCells="1">
                  <from>
                    <xdr:col>1</xdr:col>
                    <xdr:colOff>219075</xdr:colOff>
                    <xdr:row>47</xdr:row>
                    <xdr:rowOff>28575</xdr:rowOff>
                  </from>
                  <to>
                    <xdr:col>1</xdr:col>
                    <xdr:colOff>571500</xdr:colOff>
                    <xdr:row>48</xdr:row>
                    <xdr:rowOff>57150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xdr:col>
                    <xdr:colOff>200025</xdr:colOff>
                    <xdr:row>48</xdr:row>
                    <xdr:rowOff>133350</xdr:rowOff>
                  </from>
                  <to>
                    <xdr:col>5</xdr:col>
                    <xdr:colOff>390525</xdr:colOff>
                    <xdr:row>50</xdr:row>
                    <xdr:rowOff>57150</xdr:rowOff>
                  </to>
                </anchor>
              </controlPr>
            </control>
          </mc:Choice>
        </mc:AlternateContent>
        <mc:AlternateContent xmlns:mc="http://schemas.openxmlformats.org/markup-compatibility/2006">
          <mc:Choice Requires="x14">
            <control shapeId="3093" r:id="rId16" name="Check Box 21">
              <controlPr locked="0" defaultSize="0" autoFill="0" autoLine="0" autoPict="0">
                <anchor moveWithCells="1">
                  <from>
                    <xdr:col>1</xdr:col>
                    <xdr:colOff>38100</xdr:colOff>
                    <xdr:row>76</xdr:row>
                    <xdr:rowOff>95250</xdr:rowOff>
                  </from>
                  <to>
                    <xdr:col>4</xdr:col>
                    <xdr:colOff>714375</xdr:colOff>
                    <xdr:row>78</xdr:row>
                    <xdr:rowOff>47625</xdr:rowOff>
                  </to>
                </anchor>
              </controlPr>
            </control>
          </mc:Choice>
        </mc:AlternateContent>
        <mc:AlternateContent xmlns:mc="http://schemas.openxmlformats.org/markup-compatibility/2006">
          <mc:Choice Requires="x14">
            <control shapeId="3094" r:id="rId17" name="Group Box 22">
              <controlPr defaultSize="0" autoFill="0" autoPict="0">
                <anchor>
                  <from>
                    <xdr:col>0</xdr:col>
                    <xdr:colOff>57150</xdr:colOff>
                    <xdr:row>69</xdr:row>
                    <xdr:rowOff>161925</xdr:rowOff>
                  </from>
                  <to>
                    <xdr:col>7</xdr:col>
                    <xdr:colOff>304800</xdr:colOff>
                    <xdr:row>86</xdr:row>
                    <xdr:rowOff>171450</xdr:rowOff>
                  </to>
                </anchor>
              </controlPr>
            </control>
          </mc:Choice>
        </mc:AlternateContent>
        <mc:AlternateContent xmlns:mc="http://schemas.openxmlformats.org/markup-compatibility/2006">
          <mc:Choice Requires="x14">
            <control shapeId="3095" r:id="rId18" name="Check Box 23">
              <controlPr locked="0" defaultSize="0" autoFill="0" autoLine="0" autoPict="0">
                <anchor moveWithCells="1">
                  <from>
                    <xdr:col>1</xdr:col>
                    <xdr:colOff>47625</xdr:colOff>
                    <xdr:row>72</xdr:row>
                    <xdr:rowOff>38100</xdr:rowOff>
                  </from>
                  <to>
                    <xdr:col>4</xdr:col>
                    <xdr:colOff>266700</xdr:colOff>
                    <xdr:row>74</xdr:row>
                    <xdr:rowOff>9525</xdr:rowOff>
                  </to>
                </anchor>
              </controlPr>
            </control>
          </mc:Choice>
        </mc:AlternateContent>
        <mc:AlternateContent xmlns:mc="http://schemas.openxmlformats.org/markup-compatibility/2006">
          <mc:Choice Requires="x14">
            <control shapeId="3096" r:id="rId19" name="Check Box 24">
              <controlPr locked="0" defaultSize="0" autoFill="0" autoLine="0" autoPict="0">
                <anchor moveWithCells="1">
                  <from>
                    <xdr:col>1</xdr:col>
                    <xdr:colOff>47625</xdr:colOff>
                    <xdr:row>74</xdr:row>
                    <xdr:rowOff>38100</xdr:rowOff>
                  </from>
                  <to>
                    <xdr:col>4</xdr:col>
                    <xdr:colOff>409575</xdr:colOff>
                    <xdr:row>76</xdr:row>
                    <xdr:rowOff>28575</xdr:rowOff>
                  </to>
                </anchor>
              </controlPr>
            </control>
          </mc:Choice>
        </mc:AlternateContent>
        <mc:AlternateContent xmlns:mc="http://schemas.openxmlformats.org/markup-compatibility/2006">
          <mc:Choice Requires="x14">
            <control shapeId="3097" r:id="rId20" name="Check Box 25">
              <controlPr locked="0" defaultSize="0" autoFill="0" autoLine="0" autoPict="0">
                <anchor moveWithCells="1">
                  <from>
                    <xdr:col>1</xdr:col>
                    <xdr:colOff>47625</xdr:colOff>
                    <xdr:row>78</xdr:row>
                    <xdr:rowOff>85725</xdr:rowOff>
                  </from>
                  <to>
                    <xdr:col>4</xdr:col>
                    <xdr:colOff>495300</xdr:colOff>
                    <xdr:row>80</xdr:row>
                    <xdr:rowOff>76200</xdr:rowOff>
                  </to>
                </anchor>
              </controlPr>
            </control>
          </mc:Choice>
        </mc:AlternateContent>
        <mc:AlternateContent xmlns:mc="http://schemas.openxmlformats.org/markup-compatibility/2006">
          <mc:Choice Requires="x14">
            <control shapeId="3098" r:id="rId21" name="Check Box 26">
              <controlPr locked="0" defaultSize="0" autoFill="0" autoLine="0" autoPict="0">
                <anchor moveWithCells="1">
                  <from>
                    <xdr:col>1</xdr:col>
                    <xdr:colOff>47625</xdr:colOff>
                    <xdr:row>80</xdr:row>
                    <xdr:rowOff>85725</xdr:rowOff>
                  </from>
                  <to>
                    <xdr:col>5</xdr:col>
                    <xdr:colOff>219075</xdr:colOff>
                    <xdr:row>82</xdr:row>
                    <xdr:rowOff>85725</xdr:rowOff>
                  </to>
                </anchor>
              </controlPr>
            </control>
          </mc:Choice>
        </mc:AlternateContent>
        <mc:AlternateContent xmlns:mc="http://schemas.openxmlformats.org/markup-compatibility/2006">
          <mc:Choice Requires="x14">
            <control shapeId="3099" r:id="rId22" name="Label 27">
              <controlPr defaultSize="0" autoFill="0" autoLine="0" autoPict="0">
                <anchor moveWithCells="1" sizeWithCells="1">
                  <from>
                    <xdr:col>0</xdr:col>
                    <xdr:colOff>123825</xdr:colOff>
                    <xdr:row>70</xdr:row>
                    <xdr:rowOff>76200</xdr:rowOff>
                  </from>
                  <to>
                    <xdr:col>5</xdr:col>
                    <xdr:colOff>219075</xdr:colOff>
                    <xdr:row>72</xdr:row>
                    <xdr:rowOff>47625</xdr:rowOff>
                  </to>
                </anchor>
              </controlPr>
            </control>
          </mc:Choice>
        </mc:AlternateContent>
        <mc:AlternateContent xmlns:mc="http://schemas.openxmlformats.org/markup-compatibility/2006">
          <mc:Choice Requires="x14">
            <control shapeId="3100" r:id="rId23" name="Check Box 28">
              <controlPr locked="0" defaultSize="0" autoFill="0" autoLine="0" autoPict="0">
                <anchor moveWithCells="1">
                  <from>
                    <xdr:col>1</xdr:col>
                    <xdr:colOff>47625</xdr:colOff>
                    <xdr:row>82</xdr:row>
                    <xdr:rowOff>190500</xdr:rowOff>
                  </from>
                  <to>
                    <xdr:col>4</xdr:col>
                    <xdr:colOff>276225</xdr:colOff>
                    <xdr:row>84</xdr:row>
                    <xdr:rowOff>133350</xdr:rowOff>
                  </to>
                </anchor>
              </controlPr>
            </control>
          </mc:Choice>
        </mc:AlternateContent>
        <mc:AlternateContent xmlns:mc="http://schemas.openxmlformats.org/markup-compatibility/2006">
          <mc:Choice Requires="x14">
            <control shapeId="3101" r:id="rId24" name="Check Box 29">
              <controlPr locked="0" defaultSize="0" autoFill="0" autoLine="0" autoPict="0">
                <anchor moveWithCells="1">
                  <from>
                    <xdr:col>1</xdr:col>
                    <xdr:colOff>47625</xdr:colOff>
                    <xdr:row>84</xdr:row>
                    <xdr:rowOff>133350</xdr:rowOff>
                  </from>
                  <to>
                    <xdr:col>3</xdr:col>
                    <xdr:colOff>514350</xdr:colOff>
                    <xdr:row>86</xdr:row>
                    <xdr:rowOff>76200</xdr:rowOff>
                  </to>
                </anchor>
              </controlPr>
            </control>
          </mc:Choice>
        </mc:AlternateContent>
        <mc:AlternateContent xmlns:mc="http://schemas.openxmlformats.org/markup-compatibility/2006">
          <mc:Choice Requires="x14">
            <control shapeId="3105" r:id="rId25" name="Check Box 33">
              <controlPr locked="0" defaultSize="0" autoFill="0" autoLine="0" autoPict="0">
                <anchor moveWithCells="1">
                  <from>
                    <xdr:col>1</xdr:col>
                    <xdr:colOff>200025</xdr:colOff>
                    <xdr:row>107</xdr:row>
                    <xdr:rowOff>85725</xdr:rowOff>
                  </from>
                  <to>
                    <xdr:col>5</xdr:col>
                    <xdr:colOff>104775</xdr:colOff>
                    <xdr:row>108</xdr:row>
                    <xdr:rowOff>180975</xdr:rowOff>
                  </to>
                </anchor>
              </controlPr>
            </control>
          </mc:Choice>
        </mc:AlternateContent>
        <mc:AlternateContent xmlns:mc="http://schemas.openxmlformats.org/markup-compatibility/2006">
          <mc:Choice Requires="x14">
            <control shapeId="3106" r:id="rId26" name="Group Box 34">
              <controlPr defaultSize="0" autoFill="0" autoPict="0">
                <anchor moveWithCells="1">
                  <from>
                    <xdr:col>1</xdr:col>
                    <xdr:colOff>19050</xdr:colOff>
                    <xdr:row>102</xdr:row>
                    <xdr:rowOff>47625</xdr:rowOff>
                  </from>
                  <to>
                    <xdr:col>6</xdr:col>
                    <xdr:colOff>161925</xdr:colOff>
                    <xdr:row>116</xdr:row>
                    <xdr:rowOff>180975</xdr:rowOff>
                  </to>
                </anchor>
              </controlPr>
            </control>
          </mc:Choice>
        </mc:AlternateContent>
        <mc:AlternateContent xmlns:mc="http://schemas.openxmlformats.org/markup-compatibility/2006">
          <mc:Choice Requires="x14">
            <control shapeId="3107" r:id="rId27" name="Check Box 35">
              <controlPr locked="0" defaultSize="0" autoFill="0" autoLine="0" autoPict="0">
                <anchor moveWithCells="1">
                  <from>
                    <xdr:col>1</xdr:col>
                    <xdr:colOff>200025</xdr:colOff>
                    <xdr:row>103</xdr:row>
                    <xdr:rowOff>152400</xdr:rowOff>
                  </from>
                  <to>
                    <xdr:col>3</xdr:col>
                    <xdr:colOff>295275</xdr:colOff>
                    <xdr:row>104</xdr:row>
                    <xdr:rowOff>190500</xdr:rowOff>
                  </to>
                </anchor>
              </controlPr>
            </control>
          </mc:Choice>
        </mc:AlternateContent>
        <mc:AlternateContent xmlns:mc="http://schemas.openxmlformats.org/markup-compatibility/2006">
          <mc:Choice Requires="x14">
            <control shapeId="3108" r:id="rId28" name="Check Box 36">
              <controlPr locked="0" defaultSize="0" autoFill="0" autoLine="0" autoPict="0">
                <anchor moveWithCells="1">
                  <from>
                    <xdr:col>1</xdr:col>
                    <xdr:colOff>200025</xdr:colOff>
                    <xdr:row>105</xdr:row>
                    <xdr:rowOff>133350</xdr:rowOff>
                  </from>
                  <to>
                    <xdr:col>3</xdr:col>
                    <xdr:colOff>552450</xdr:colOff>
                    <xdr:row>107</xdr:row>
                    <xdr:rowOff>28575</xdr:rowOff>
                  </to>
                </anchor>
              </controlPr>
            </control>
          </mc:Choice>
        </mc:AlternateContent>
        <mc:AlternateContent xmlns:mc="http://schemas.openxmlformats.org/markup-compatibility/2006">
          <mc:Choice Requires="x14">
            <control shapeId="3109" r:id="rId29" name="Check Box 37">
              <controlPr locked="0" defaultSize="0" autoFill="0" autoLine="0" autoPict="0">
                <anchor moveWithCells="1">
                  <from>
                    <xdr:col>1</xdr:col>
                    <xdr:colOff>200025</xdr:colOff>
                    <xdr:row>109</xdr:row>
                    <xdr:rowOff>57150</xdr:rowOff>
                  </from>
                  <to>
                    <xdr:col>4</xdr:col>
                    <xdr:colOff>514350</xdr:colOff>
                    <xdr:row>110</xdr:row>
                    <xdr:rowOff>114300</xdr:rowOff>
                  </to>
                </anchor>
              </controlPr>
            </control>
          </mc:Choice>
        </mc:AlternateContent>
        <mc:AlternateContent xmlns:mc="http://schemas.openxmlformats.org/markup-compatibility/2006">
          <mc:Choice Requires="x14">
            <control shapeId="3110" r:id="rId30" name="Check Box 38">
              <controlPr locked="0" defaultSize="0" autoFill="0" autoLine="0" autoPict="0">
                <anchor moveWithCells="1">
                  <from>
                    <xdr:col>1</xdr:col>
                    <xdr:colOff>200025</xdr:colOff>
                    <xdr:row>111</xdr:row>
                    <xdr:rowOff>28575</xdr:rowOff>
                  </from>
                  <to>
                    <xdr:col>4</xdr:col>
                    <xdr:colOff>390525</xdr:colOff>
                    <xdr:row>112</xdr:row>
                    <xdr:rowOff>104775</xdr:rowOff>
                  </to>
                </anchor>
              </controlPr>
            </control>
          </mc:Choice>
        </mc:AlternateContent>
        <mc:AlternateContent xmlns:mc="http://schemas.openxmlformats.org/markup-compatibility/2006">
          <mc:Choice Requires="x14">
            <control shapeId="3111" r:id="rId31" name="Check Box 39">
              <controlPr locked="0" defaultSize="0" autoFill="0" autoLine="0" autoPict="0">
                <anchor moveWithCells="1">
                  <from>
                    <xdr:col>1</xdr:col>
                    <xdr:colOff>200025</xdr:colOff>
                    <xdr:row>112</xdr:row>
                    <xdr:rowOff>152400</xdr:rowOff>
                  </from>
                  <to>
                    <xdr:col>4</xdr:col>
                    <xdr:colOff>742950</xdr:colOff>
                    <xdr:row>114</xdr:row>
                    <xdr:rowOff>38100</xdr:rowOff>
                  </to>
                </anchor>
              </controlPr>
            </control>
          </mc:Choice>
        </mc:AlternateContent>
        <mc:AlternateContent xmlns:mc="http://schemas.openxmlformats.org/markup-compatibility/2006">
          <mc:Choice Requires="x14">
            <control shapeId="3112" r:id="rId32" name="Check Box 40">
              <controlPr locked="0" defaultSize="0" autoFill="0" autoLine="0" autoPict="0">
                <anchor moveWithCells="1">
                  <from>
                    <xdr:col>1</xdr:col>
                    <xdr:colOff>200025</xdr:colOff>
                    <xdr:row>114</xdr:row>
                    <xdr:rowOff>104775</xdr:rowOff>
                  </from>
                  <to>
                    <xdr:col>4</xdr:col>
                    <xdr:colOff>742950</xdr:colOff>
                    <xdr:row>116</xdr:row>
                    <xdr:rowOff>47625</xdr:rowOff>
                  </to>
                </anchor>
              </controlPr>
            </control>
          </mc:Choice>
        </mc:AlternateContent>
        <mc:AlternateContent xmlns:mc="http://schemas.openxmlformats.org/markup-compatibility/2006">
          <mc:Choice Requires="x14">
            <control shapeId="3113" r:id="rId33" name="Check Box 41">
              <controlPr locked="0" defaultSize="0" autoFill="0" autoLine="0" autoPict="0">
                <anchor moveWithCells="1">
                  <from>
                    <xdr:col>5</xdr:col>
                    <xdr:colOff>9525</xdr:colOff>
                    <xdr:row>72</xdr:row>
                    <xdr:rowOff>104775</xdr:rowOff>
                  </from>
                  <to>
                    <xdr:col>6</xdr:col>
                    <xdr:colOff>352425</xdr:colOff>
                    <xdr:row>73</xdr:row>
                    <xdr:rowOff>142875</xdr:rowOff>
                  </to>
                </anchor>
              </controlPr>
            </control>
          </mc:Choice>
        </mc:AlternateContent>
        <mc:AlternateContent xmlns:mc="http://schemas.openxmlformats.org/markup-compatibility/2006">
          <mc:Choice Requires="x14">
            <control shapeId="3114" r:id="rId34" name="Check Box 42">
              <controlPr locked="0" defaultSize="0" autoFill="0" autoLine="0" autoPict="0">
                <anchor moveWithCells="1">
                  <from>
                    <xdr:col>5</xdr:col>
                    <xdr:colOff>9525</xdr:colOff>
                    <xdr:row>74</xdr:row>
                    <xdr:rowOff>104775</xdr:rowOff>
                  </from>
                  <to>
                    <xdr:col>6</xdr:col>
                    <xdr:colOff>352425</xdr:colOff>
                    <xdr:row>75</xdr:row>
                    <xdr:rowOff>123825</xdr:rowOff>
                  </to>
                </anchor>
              </controlPr>
            </control>
          </mc:Choice>
        </mc:AlternateContent>
        <mc:AlternateContent xmlns:mc="http://schemas.openxmlformats.org/markup-compatibility/2006">
          <mc:Choice Requires="x14">
            <control shapeId="3115" r:id="rId35" name="Check Box 43">
              <controlPr locked="0" defaultSize="0" autoFill="0" autoLine="0" autoPict="0">
                <anchor moveWithCells="1">
                  <from>
                    <xdr:col>5</xdr:col>
                    <xdr:colOff>19050</xdr:colOff>
                    <xdr:row>77</xdr:row>
                    <xdr:rowOff>0</xdr:rowOff>
                  </from>
                  <to>
                    <xdr:col>6</xdr:col>
                    <xdr:colOff>352425</xdr:colOff>
                    <xdr:row>78</xdr:row>
                    <xdr:rowOff>9525</xdr:rowOff>
                  </to>
                </anchor>
              </controlPr>
            </control>
          </mc:Choice>
        </mc:AlternateContent>
        <mc:AlternateContent xmlns:mc="http://schemas.openxmlformats.org/markup-compatibility/2006">
          <mc:Choice Requires="x14">
            <control shapeId="3116" r:id="rId36" name="Check Box 44">
              <controlPr locked="0" defaultSize="0" autoFill="0" autoLine="0" autoPict="0">
                <anchor moveWithCells="1">
                  <from>
                    <xdr:col>5</xdr:col>
                    <xdr:colOff>19050</xdr:colOff>
                    <xdr:row>79</xdr:row>
                    <xdr:rowOff>9525</xdr:rowOff>
                  </from>
                  <to>
                    <xdr:col>6</xdr:col>
                    <xdr:colOff>361950</xdr:colOff>
                    <xdr:row>80</xdr:row>
                    <xdr:rowOff>28575</xdr:rowOff>
                  </to>
                </anchor>
              </controlPr>
            </control>
          </mc:Choice>
        </mc:AlternateContent>
        <mc:AlternateContent xmlns:mc="http://schemas.openxmlformats.org/markup-compatibility/2006">
          <mc:Choice Requires="x14">
            <control shapeId="3117" r:id="rId37" name="Check Box 45">
              <controlPr locked="0" defaultSize="0" autoFill="0" autoLine="0" autoPict="0">
                <anchor moveWithCells="1">
                  <from>
                    <xdr:col>5</xdr:col>
                    <xdr:colOff>9525</xdr:colOff>
                    <xdr:row>81</xdr:row>
                    <xdr:rowOff>9525</xdr:rowOff>
                  </from>
                  <to>
                    <xdr:col>6</xdr:col>
                    <xdr:colOff>352425</xdr:colOff>
                    <xdr:row>82</xdr:row>
                    <xdr:rowOff>28575</xdr:rowOff>
                  </to>
                </anchor>
              </controlPr>
            </control>
          </mc:Choice>
        </mc:AlternateContent>
        <mc:AlternateContent xmlns:mc="http://schemas.openxmlformats.org/markup-compatibility/2006">
          <mc:Choice Requires="x14">
            <control shapeId="3118" r:id="rId38" name="Check Box 46">
              <controlPr locked="0" defaultSize="0" autoFill="0" autoLine="0" autoPict="0">
                <anchor moveWithCells="1">
                  <from>
                    <xdr:col>5</xdr:col>
                    <xdr:colOff>19050</xdr:colOff>
                    <xdr:row>83</xdr:row>
                    <xdr:rowOff>28575</xdr:rowOff>
                  </from>
                  <to>
                    <xdr:col>6</xdr:col>
                    <xdr:colOff>352425</xdr:colOff>
                    <xdr:row>84</xdr:row>
                    <xdr:rowOff>47625</xdr:rowOff>
                  </to>
                </anchor>
              </controlPr>
            </control>
          </mc:Choice>
        </mc:AlternateContent>
        <mc:AlternateContent xmlns:mc="http://schemas.openxmlformats.org/markup-compatibility/2006">
          <mc:Choice Requires="x14">
            <control shapeId="3119" r:id="rId39" name="Check Box 47">
              <controlPr locked="0" defaultSize="0" autoFill="0" autoLine="0" autoPict="0">
                <anchor moveWithCells="1">
                  <from>
                    <xdr:col>5</xdr:col>
                    <xdr:colOff>19050</xdr:colOff>
                    <xdr:row>85</xdr:row>
                    <xdr:rowOff>9525</xdr:rowOff>
                  </from>
                  <to>
                    <xdr:col>6</xdr:col>
                    <xdr:colOff>361950</xdr:colOff>
                    <xdr:row>86</xdr:row>
                    <xdr:rowOff>28575</xdr:rowOff>
                  </to>
                </anchor>
              </controlPr>
            </control>
          </mc:Choice>
        </mc:AlternateContent>
        <mc:AlternateContent xmlns:mc="http://schemas.openxmlformats.org/markup-compatibility/2006">
          <mc:Choice Requires="x14">
            <control shapeId="3120" r:id="rId40" name="Check Box 48">
              <controlPr defaultSize="0" autoFill="0" autoLine="0" autoPict="0">
                <anchor moveWithCells="1">
                  <from>
                    <xdr:col>1</xdr:col>
                    <xdr:colOff>323850</xdr:colOff>
                    <xdr:row>64</xdr:row>
                    <xdr:rowOff>161925</xdr:rowOff>
                  </from>
                  <to>
                    <xdr:col>4</xdr:col>
                    <xdr:colOff>266700</xdr:colOff>
                    <xdr:row>66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W92"/>
  <sheetViews>
    <sheetView view="pageBreakPreview" zoomScale="85" zoomScaleNormal="100" zoomScaleSheetLayoutView="85" workbookViewId="0"/>
  </sheetViews>
  <sheetFormatPr baseColWidth="10" defaultRowHeight="15" x14ac:dyDescent="0.25"/>
  <cols>
    <col min="1" max="1" width="5.140625" style="11" bestFit="1" customWidth="1"/>
    <col min="2" max="2" width="23.140625" customWidth="1"/>
    <col min="3" max="3" width="16" customWidth="1"/>
    <col min="4" max="4" width="12.140625" customWidth="1"/>
    <col min="5" max="5" width="7.42578125" customWidth="1"/>
    <col min="6" max="7" width="7.140625" customWidth="1"/>
    <col min="8" max="8" width="7.140625" hidden="1" customWidth="1"/>
    <col min="9" max="9" width="9.5703125" hidden="1" customWidth="1"/>
    <col min="10" max="13" width="10.85546875" hidden="1" customWidth="1"/>
    <col min="14" max="15" width="11.42578125" hidden="1" customWidth="1"/>
    <col min="16" max="23" width="0" hidden="1" customWidth="1"/>
  </cols>
  <sheetData>
    <row r="1" spans="1:23" x14ac:dyDescent="0.25">
      <c r="B1" t="s">
        <v>38</v>
      </c>
      <c r="P1" s="110" t="s">
        <v>340</v>
      </c>
      <c r="Q1" s="110"/>
      <c r="R1" s="110"/>
      <c r="S1" s="110"/>
      <c r="T1" s="110"/>
      <c r="U1" s="110"/>
      <c r="V1" s="110"/>
      <c r="W1" s="110"/>
    </row>
    <row r="3" spans="1:23" thickBot="1" x14ac:dyDescent="0.4">
      <c r="A3" s="11" t="s">
        <v>39</v>
      </c>
      <c r="B3" t="s">
        <v>142</v>
      </c>
      <c r="E3">
        <f>E5+E27+E72</f>
        <v>0</v>
      </c>
      <c r="F3" t="s">
        <v>19</v>
      </c>
      <c r="P3" s="11" t="s">
        <v>39</v>
      </c>
      <c r="Q3" t="s">
        <v>142</v>
      </c>
      <c r="R3" s="14"/>
      <c r="S3" s="14"/>
      <c r="T3" s="14"/>
      <c r="U3" s="14"/>
      <c r="V3" s="14"/>
      <c r="W3" s="14" t="s">
        <v>19</v>
      </c>
    </row>
    <row r="5" spans="1:23" x14ac:dyDescent="0.25">
      <c r="A5" s="15" t="s">
        <v>161</v>
      </c>
      <c r="B5" s="16" t="s">
        <v>338</v>
      </c>
      <c r="C5" s="16"/>
      <c r="D5" s="16"/>
      <c r="E5" s="16">
        <f>L11+L16</f>
        <v>0</v>
      </c>
      <c r="F5" s="16" t="s">
        <v>28</v>
      </c>
      <c r="G5" s="1"/>
      <c r="H5" s="1"/>
      <c r="P5" s="15" t="s">
        <v>161</v>
      </c>
      <c r="Q5" s="59" t="s">
        <v>162</v>
      </c>
      <c r="R5" s="16"/>
      <c r="S5" s="16"/>
      <c r="T5" s="16"/>
      <c r="U5" s="16"/>
      <c r="V5" s="55"/>
      <c r="W5" s="15" t="s">
        <v>28</v>
      </c>
    </row>
    <row r="6" spans="1:23" x14ac:dyDescent="0.25">
      <c r="B6" t="s">
        <v>339</v>
      </c>
    </row>
    <row r="7" spans="1:23" ht="14.45" x14ac:dyDescent="0.35">
      <c r="P7" s="15" t="s">
        <v>163</v>
      </c>
      <c r="Q7" t="s">
        <v>164</v>
      </c>
      <c r="V7" s="1"/>
      <c r="W7" s="15" t="s">
        <v>79</v>
      </c>
    </row>
    <row r="8" spans="1:23" ht="14.45" x14ac:dyDescent="0.35">
      <c r="A8" s="11" t="s">
        <v>163</v>
      </c>
      <c r="B8" t="s">
        <v>164</v>
      </c>
      <c r="E8">
        <f>L11</f>
        <v>0</v>
      </c>
      <c r="F8" s="1" t="s">
        <v>23</v>
      </c>
    </row>
    <row r="9" spans="1:23" x14ac:dyDescent="0.25">
      <c r="P9" t="s">
        <v>342</v>
      </c>
      <c r="Q9" s="1"/>
      <c r="R9" s="143"/>
      <c r="S9" s="144"/>
      <c r="T9" s="144"/>
      <c r="U9" s="145"/>
    </row>
    <row r="10" spans="1:23" ht="15.75" thickBot="1" x14ac:dyDescent="0.3">
      <c r="K10" s="36" t="b">
        <v>0</v>
      </c>
      <c r="L10">
        <f>IF(K10=TRUE,2,)</f>
        <v>0</v>
      </c>
      <c r="P10" s="1" t="s">
        <v>341</v>
      </c>
      <c r="Q10" s="1"/>
      <c r="R10" s="146"/>
      <c r="S10" s="105"/>
      <c r="T10" s="105"/>
      <c r="U10" s="147"/>
    </row>
    <row r="11" spans="1:23" ht="15.75" thickBot="1" x14ac:dyDescent="0.3">
      <c r="L11">
        <f>IF(AND(K10=TRUE,B22&lt;&gt;0,D19&lt;&gt;0,N19=1),2,0)</f>
        <v>0</v>
      </c>
      <c r="P11" s="21"/>
      <c r="Q11" s="1"/>
      <c r="R11" s="146"/>
      <c r="S11" s="105"/>
      <c r="T11" s="105"/>
      <c r="U11" s="147"/>
    </row>
    <row r="12" spans="1:23" x14ac:dyDescent="0.25">
      <c r="P12" s="1"/>
      <c r="Q12" s="1"/>
      <c r="R12" s="148"/>
      <c r="S12" s="149"/>
      <c r="T12" s="149"/>
      <c r="U12" s="150"/>
    </row>
    <row r="13" spans="1:23" ht="14.45" x14ac:dyDescent="0.35">
      <c r="A13" s="11" t="s">
        <v>165</v>
      </c>
      <c r="B13" t="s">
        <v>166</v>
      </c>
      <c r="E13">
        <f>L16</f>
        <v>0</v>
      </c>
      <c r="F13" s="1" t="s">
        <v>79</v>
      </c>
    </row>
    <row r="14" spans="1:23" ht="14.45" x14ac:dyDescent="0.35">
      <c r="P14" s="11" t="s">
        <v>165</v>
      </c>
      <c r="Q14" t="s">
        <v>166</v>
      </c>
      <c r="R14" s="16"/>
      <c r="S14" s="16"/>
      <c r="T14" s="16"/>
      <c r="U14" s="16"/>
      <c r="V14" s="55"/>
      <c r="W14" s="15" t="s">
        <v>23</v>
      </c>
    </row>
    <row r="15" spans="1:23" ht="14.45" x14ac:dyDescent="0.35">
      <c r="K15" s="36" t="b">
        <v>0</v>
      </c>
      <c r="L15">
        <f>IF(K15=TRUE,2,)</f>
        <v>0</v>
      </c>
    </row>
    <row r="16" spans="1:23" x14ac:dyDescent="0.25">
      <c r="L16">
        <f>IF(AND(K15=TRUE,B22&lt;&gt;0,D19&lt;&gt;0,N19=1),1,0)</f>
        <v>0</v>
      </c>
      <c r="P16" t="s">
        <v>342</v>
      </c>
      <c r="Q16" s="1"/>
      <c r="R16" s="143"/>
      <c r="S16" s="144"/>
      <c r="T16" s="144"/>
      <c r="U16" s="145"/>
      <c r="V16" s="1"/>
      <c r="W16" s="1"/>
    </row>
    <row r="17" spans="1:23" ht="15.75" thickBot="1" x14ac:dyDescent="0.3">
      <c r="P17" s="1" t="s">
        <v>341</v>
      </c>
      <c r="Q17" s="1"/>
      <c r="R17" s="146"/>
      <c r="S17" s="105"/>
      <c r="T17" s="105"/>
      <c r="U17" s="147"/>
    </row>
    <row r="18" spans="1:23" ht="15.75" thickBot="1" x14ac:dyDescent="0.3">
      <c r="B18" s="24" t="s">
        <v>186</v>
      </c>
      <c r="D18" s="71"/>
      <c r="F18" s="32" t="str">
        <f>IF(D18=0,"",IF(N19=1,"","Zeitraum &gt;2 Jahre"))</f>
        <v/>
      </c>
      <c r="P18" s="21"/>
      <c r="Q18" s="1"/>
      <c r="R18" s="146"/>
      <c r="S18" s="105"/>
      <c r="T18" s="105"/>
      <c r="U18" s="147"/>
    </row>
    <row r="19" spans="1:23" ht="15.75" thickBot="1" x14ac:dyDescent="0.3">
      <c r="B19" t="s">
        <v>57</v>
      </c>
      <c r="D19" s="70"/>
      <c r="M19">
        <f>YEAR(D18)</f>
        <v>1900</v>
      </c>
      <c r="N19">
        <f>IF(OR(M19=2019,M19=2018,M19=2017),1,0)</f>
        <v>0</v>
      </c>
      <c r="P19" s="1"/>
      <c r="Q19" s="1"/>
      <c r="R19" s="148"/>
      <c r="S19" s="149"/>
      <c r="T19" s="149"/>
      <c r="U19" s="150"/>
    </row>
    <row r="21" spans="1:23" thickBot="1" x14ac:dyDescent="0.4">
      <c r="B21" t="s">
        <v>167</v>
      </c>
      <c r="E21" s="38"/>
      <c r="F21" s="1"/>
      <c r="G21" s="1"/>
      <c r="H21" s="1"/>
      <c r="K21" s="1"/>
    </row>
    <row r="22" spans="1:23" x14ac:dyDescent="0.25">
      <c r="B22" s="120"/>
      <c r="C22" s="121"/>
      <c r="D22" s="122"/>
      <c r="E22" s="23"/>
      <c r="F22" s="23"/>
      <c r="G22" s="23"/>
      <c r="H22" s="23"/>
      <c r="K22" s="1"/>
    </row>
    <row r="23" spans="1:23" x14ac:dyDescent="0.25">
      <c r="B23" s="123"/>
      <c r="C23" s="124"/>
      <c r="D23" s="125"/>
      <c r="E23" s="23"/>
      <c r="F23" s="23"/>
      <c r="G23" s="23"/>
      <c r="H23" s="23"/>
      <c r="K23" s="1"/>
      <c r="P23" s="15" t="s">
        <v>143</v>
      </c>
      <c r="Q23" s="16" t="s">
        <v>144</v>
      </c>
      <c r="R23" s="16"/>
      <c r="S23" s="16"/>
      <c r="T23" s="16"/>
      <c r="U23" s="16"/>
      <c r="V23" s="55"/>
      <c r="W23" s="15" t="s">
        <v>28</v>
      </c>
    </row>
    <row r="24" spans="1:23" ht="15.75" thickBot="1" x14ac:dyDescent="0.3">
      <c r="B24" s="126"/>
      <c r="C24" s="127"/>
      <c r="D24" s="128"/>
      <c r="E24" s="23"/>
      <c r="F24" s="23"/>
      <c r="G24" s="23"/>
      <c r="H24" s="23"/>
      <c r="K24" s="1"/>
    </row>
    <row r="25" spans="1:23" ht="14.45" x14ac:dyDescent="0.35">
      <c r="E25" s="1"/>
      <c r="F25" s="1"/>
      <c r="G25" s="1"/>
      <c r="H25" s="1"/>
      <c r="K25" s="1"/>
      <c r="P25" s="11" t="s">
        <v>145</v>
      </c>
      <c r="Q25" t="s">
        <v>146</v>
      </c>
      <c r="V25" s="1"/>
      <c r="W25" s="1" t="s">
        <v>94</v>
      </c>
    </row>
    <row r="27" spans="1:23" x14ac:dyDescent="0.25">
      <c r="A27" s="68" t="s">
        <v>143</v>
      </c>
      <c r="B27" s="67" t="s">
        <v>144</v>
      </c>
      <c r="C27" s="67"/>
      <c r="D27" s="67"/>
      <c r="E27" s="67">
        <f>E30+E38+E42+E46+E52+E57</f>
        <v>0</v>
      </c>
      <c r="F27" s="67" t="s">
        <v>28</v>
      </c>
      <c r="G27" s="1"/>
      <c r="H27" s="1"/>
      <c r="P27" t="s">
        <v>342</v>
      </c>
      <c r="Q27" s="1"/>
      <c r="R27" s="143"/>
      <c r="S27" s="144"/>
      <c r="T27" s="144"/>
      <c r="U27" s="145"/>
    </row>
    <row r="28" spans="1:23" ht="15.75" thickBot="1" x14ac:dyDescent="0.3">
      <c r="P28" s="1" t="s">
        <v>341</v>
      </c>
      <c r="Q28" s="1"/>
      <c r="R28" s="146"/>
      <c r="S28" s="105"/>
      <c r="T28" s="105"/>
      <c r="U28" s="147"/>
    </row>
    <row r="29" spans="1:23" ht="15.75" thickBot="1" x14ac:dyDescent="0.3">
      <c r="P29" s="21"/>
      <c r="Q29" s="1"/>
      <c r="R29" s="146"/>
      <c r="S29" s="105"/>
      <c r="T29" s="105"/>
      <c r="U29" s="147"/>
    </row>
    <row r="30" spans="1:23" x14ac:dyDescent="0.25">
      <c r="A30" s="69" t="s">
        <v>145</v>
      </c>
      <c r="B30" s="45" t="s">
        <v>146</v>
      </c>
      <c r="C30" s="45"/>
      <c r="D30" s="45"/>
      <c r="E30" s="45">
        <f>O36</f>
        <v>0</v>
      </c>
      <c r="F30" s="45" t="s">
        <v>94</v>
      </c>
      <c r="P30" s="1"/>
      <c r="Q30" s="1"/>
      <c r="R30" s="148"/>
      <c r="S30" s="149"/>
      <c r="T30" s="149"/>
      <c r="U30" s="150"/>
    </row>
    <row r="31" spans="1:23" ht="14.45" x14ac:dyDescent="0.35">
      <c r="L31" t="s">
        <v>109</v>
      </c>
      <c r="M31" t="s">
        <v>110</v>
      </c>
      <c r="O31" t="s">
        <v>111</v>
      </c>
    </row>
    <row r="32" spans="1:23" ht="14.45" x14ac:dyDescent="0.35">
      <c r="K32" t="s">
        <v>112</v>
      </c>
      <c r="L32" t="s">
        <v>113</v>
      </c>
      <c r="P32" s="11" t="s">
        <v>147</v>
      </c>
      <c r="Q32" t="s">
        <v>148</v>
      </c>
      <c r="R32" s="16"/>
      <c r="S32" s="16"/>
      <c r="T32" s="16"/>
      <c r="U32" s="16"/>
      <c r="V32" s="55"/>
      <c r="W32" s="1" t="s">
        <v>94</v>
      </c>
    </row>
    <row r="33" spans="1:23" ht="14.45" x14ac:dyDescent="0.35">
      <c r="K33" s="36" t="b">
        <v>0</v>
      </c>
      <c r="L33">
        <f>IF(K33=TRUE,0.5,0)</f>
        <v>0</v>
      </c>
      <c r="O33">
        <f>IF(N33=0,L33,N33)</f>
        <v>0</v>
      </c>
    </row>
    <row r="34" spans="1:23" x14ac:dyDescent="0.25">
      <c r="P34" t="s">
        <v>342</v>
      </c>
      <c r="Q34" s="1"/>
      <c r="R34" s="143"/>
      <c r="S34" s="144"/>
      <c r="T34" s="144"/>
      <c r="U34" s="145"/>
      <c r="V34" s="1"/>
      <c r="W34" s="1"/>
    </row>
    <row r="35" spans="1:23" ht="15.75" thickBot="1" x14ac:dyDescent="0.3">
      <c r="K35" s="36" t="b">
        <v>0</v>
      </c>
      <c r="L35">
        <f>IF(K35=TRUE,0.5,0)</f>
        <v>0</v>
      </c>
      <c r="O35">
        <f>IF(N35=0,L35,N35)</f>
        <v>0</v>
      </c>
      <c r="P35" s="1" t="s">
        <v>341</v>
      </c>
      <c r="Q35" s="1"/>
      <c r="R35" s="146"/>
      <c r="S35" s="105"/>
      <c r="T35" s="105"/>
      <c r="U35" s="147"/>
    </row>
    <row r="36" spans="1:23" ht="15.75" thickBot="1" x14ac:dyDescent="0.3">
      <c r="O36">
        <f>IF(O33=0.5,0.5,IF(O35=0.5,0.5,0))</f>
        <v>0</v>
      </c>
      <c r="P36" s="21"/>
      <c r="Q36" s="1"/>
      <c r="R36" s="146"/>
      <c r="S36" s="105"/>
      <c r="T36" s="105"/>
      <c r="U36" s="147"/>
    </row>
    <row r="37" spans="1:23" x14ac:dyDescent="0.25">
      <c r="P37" s="1"/>
      <c r="Q37" s="1"/>
      <c r="R37" s="148"/>
      <c r="S37" s="149"/>
      <c r="T37" s="149"/>
      <c r="U37" s="150"/>
    </row>
    <row r="38" spans="1:23" ht="14.45" x14ac:dyDescent="0.35">
      <c r="A38" s="69" t="s">
        <v>147</v>
      </c>
      <c r="B38" s="45" t="s">
        <v>148</v>
      </c>
      <c r="C38" s="45"/>
      <c r="D38" s="45"/>
      <c r="E38" s="45">
        <f>O41</f>
        <v>0</v>
      </c>
      <c r="F38" s="45" t="s">
        <v>94</v>
      </c>
    </row>
    <row r="39" spans="1:23" ht="14.45" x14ac:dyDescent="0.35">
      <c r="L39" t="s">
        <v>109</v>
      </c>
      <c r="M39" t="s">
        <v>110</v>
      </c>
      <c r="O39" t="s">
        <v>111</v>
      </c>
    </row>
    <row r="40" spans="1:23" ht="14.45" x14ac:dyDescent="0.35">
      <c r="K40" t="s">
        <v>112</v>
      </c>
      <c r="L40" t="s">
        <v>113</v>
      </c>
    </row>
    <row r="41" spans="1:23" ht="14.45" x14ac:dyDescent="0.35">
      <c r="K41" s="36" t="b">
        <v>0</v>
      </c>
      <c r="L41">
        <f>IF(K41=TRUE,0.5,0)</f>
        <v>0</v>
      </c>
      <c r="O41">
        <f>IF(N41=0,L41,N41)</f>
        <v>0</v>
      </c>
      <c r="P41" s="11" t="s">
        <v>149</v>
      </c>
      <c r="Q41" t="s">
        <v>150</v>
      </c>
      <c r="R41" s="16"/>
      <c r="S41" s="16"/>
      <c r="T41" s="16"/>
      <c r="U41" s="16"/>
      <c r="V41" s="55"/>
      <c r="W41" s="1" t="s">
        <v>94</v>
      </c>
    </row>
    <row r="42" spans="1:23" ht="14.45" x14ac:dyDescent="0.35">
      <c r="A42" s="69" t="s">
        <v>149</v>
      </c>
      <c r="B42" s="45" t="s">
        <v>150</v>
      </c>
      <c r="C42" s="45"/>
      <c r="D42" s="45"/>
      <c r="E42" s="45">
        <f>O45</f>
        <v>0</v>
      </c>
      <c r="F42" s="45" t="s">
        <v>94</v>
      </c>
    </row>
    <row r="43" spans="1:23" x14ac:dyDescent="0.25">
      <c r="L43" t="s">
        <v>109</v>
      </c>
      <c r="M43" t="s">
        <v>110</v>
      </c>
      <c r="O43" t="s">
        <v>111</v>
      </c>
      <c r="P43" t="s">
        <v>342</v>
      </c>
      <c r="Q43" s="1"/>
      <c r="R43" s="143"/>
      <c r="S43" s="144"/>
      <c r="T43" s="144"/>
      <c r="U43" s="145"/>
      <c r="V43" s="1"/>
      <c r="W43" s="1"/>
    </row>
    <row r="44" spans="1:23" ht="15.75" thickBot="1" x14ac:dyDescent="0.3">
      <c r="K44" t="s">
        <v>112</v>
      </c>
      <c r="L44" t="s">
        <v>113</v>
      </c>
      <c r="P44" s="1" t="s">
        <v>341</v>
      </c>
      <c r="Q44" s="1"/>
      <c r="R44" s="146"/>
      <c r="S44" s="105"/>
      <c r="T44" s="105"/>
      <c r="U44" s="147"/>
    </row>
    <row r="45" spans="1:23" ht="15.75" thickBot="1" x14ac:dyDescent="0.3">
      <c r="K45" s="36" t="b">
        <v>0</v>
      </c>
      <c r="L45">
        <f>IF(K45=TRUE,0.5,0)</f>
        <v>0</v>
      </c>
      <c r="O45">
        <f>IF(N45=0,L45,N45)</f>
        <v>0</v>
      </c>
      <c r="P45" s="21"/>
      <c r="Q45" s="1"/>
      <c r="R45" s="146"/>
      <c r="S45" s="105"/>
      <c r="T45" s="105"/>
      <c r="U45" s="147"/>
    </row>
    <row r="46" spans="1:23" x14ac:dyDescent="0.25">
      <c r="A46" s="69" t="s">
        <v>151</v>
      </c>
      <c r="B46" s="45" t="s">
        <v>152</v>
      </c>
      <c r="C46" s="45"/>
      <c r="D46" s="45"/>
      <c r="E46" s="45">
        <f>O50</f>
        <v>0</v>
      </c>
      <c r="F46" s="45" t="s">
        <v>94</v>
      </c>
      <c r="P46" s="1"/>
      <c r="Q46" s="1"/>
      <c r="R46" s="148"/>
      <c r="S46" s="149"/>
      <c r="T46" s="149"/>
      <c r="U46" s="150"/>
    </row>
    <row r="48" spans="1:23" x14ac:dyDescent="0.25">
      <c r="L48" t="s">
        <v>109</v>
      </c>
      <c r="M48" t="s">
        <v>110</v>
      </c>
      <c r="O48" t="s">
        <v>111</v>
      </c>
      <c r="P48" s="110" t="s">
        <v>340</v>
      </c>
      <c r="Q48" s="110"/>
      <c r="R48" s="110"/>
      <c r="S48" s="110"/>
      <c r="T48" s="110"/>
      <c r="U48" s="110"/>
      <c r="V48" s="110"/>
      <c r="W48" s="110"/>
    </row>
    <row r="49" spans="1:23" x14ac:dyDescent="0.25">
      <c r="K49" t="s">
        <v>112</v>
      </c>
      <c r="L49" t="s">
        <v>113</v>
      </c>
    </row>
    <row r="50" spans="1:23" x14ac:dyDescent="0.25">
      <c r="K50" s="36" t="b">
        <v>0</v>
      </c>
      <c r="L50">
        <f>IF(K50=TRUE,0.5,0)</f>
        <v>0</v>
      </c>
      <c r="O50">
        <f>IF(N50=0,L50,N50)</f>
        <v>0</v>
      </c>
      <c r="P50" s="110" t="s">
        <v>340</v>
      </c>
      <c r="Q50" s="110"/>
      <c r="R50" s="110"/>
      <c r="S50" s="110"/>
      <c r="T50" s="110"/>
      <c r="U50" s="110"/>
      <c r="V50" s="110"/>
      <c r="W50" s="110"/>
    </row>
    <row r="51" spans="1:23" x14ac:dyDescent="0.25">
      <c r="P51" s="11" t="s">
        <v>151</v>
      </c>
      <c r="Q51" t="s">
        <v>152</v>
      </c>
      <c r="V51" s="1"/>
      <c r="W51" s="1" t="s">
        <v>94</v>
      </c>
    </row>
    <row r="52" spans="1:23" x14ac:dyDescent="0.25">
      <c r="A52" s="69" t="s">
        <v>153</v>
      </c>
      <c r="B52" s="45" t="s">
        <v>154</v>
      </c>
      <c r="C52" s="45"/>
      <c r="D52" s="45"/>
      <c r="E52" s="45">
        <f>O55</f>
        <v>0</v>
      </c>
      <c r="F52" s="45" t="s">
        <v>94</v>
      </c>
    </row>
    <row r="53" spans="1:23" x14ac:dyDescent="0.25">
      <c r="L53" t="s">
        <v>109</v>
      </c>
      <c r="M53" t="s">
        <v>110</v>
      </c>
      <c r="O53" t="s">
        <v>111</v>
      </c>
      <c r="P53" t="s">
        <v>342</v>
      </c>
      <c r="Q53" s="1"/>
      <c r="R53" s="143"/>
      <c r="S53" s="144"/>
      <c r="T53" s="144"/>
      <c r="U53" s="145"/>
    </row>
    <row r="54" spans="1:23" ht="15.75" thickBot="1" x14ac:dyDescent="0.3">
      <c r="K54" t="s">
        <v>112</v>
      </c>
      <c r="L54" t="s">
        <v>113</v>
      </c>
      <c r="P54" s="1" t="s">
        <v>341</v>
      </c>
      <c r="Q54" s="1"/>
      <c r="R54" s="146"/>
      <c r="S54" s="105"/>
      <c r="T54" s="105"/>
      <c r="U54" s="147"/>
    </row>
    <row r="55" spans="1:23" ht="15.75" thickBot="1" x14ac:dyDescent="0.3">
      <c r="K55" s="36" t="b">
        <v>0</v>
      </c>
      <c r="L55">
        <f>IF(K55=TRUE,0.5,0)</f>
        <v>0</v>
      </c>
      <c r="O55">
        <f>IF(N55=0,L55,N55)</f>
        <v>0</v>
      </c>
      <c r="P55" s="21"/>
      <c r="Q55" s="1"/>
      <c r="R55" s="146"/>
      <c r="S55" s="105"/>
      <c r="T55" s="105"/>
      <c r="U55" s="147"/>
    </row>
    <row r="56" spans="1:23" s="24" customFormat="1" x14ac:dyDescent="0.25">
      <c r="A56" s="11"/>
      <c r="B56"/>
      <c r="C56"/>
      <c r="D56"/>
      <c r="E56"/>
      <c r="F56"/>
      <c r="G56"/>
      <c r="H56"/>
      <c r="K56"/>
      <c r="L56"/>
      <c r="M56"/>
      <c r="N56"/>
      <c r="O56"/>
      <c r="P56" s="1"/>
      <c r="Q56" s="1"/>
      <c r="R56" s="148"/>
      <c r="S56" s="149"/>
      <c r="T56" s="149"/>
      <c r="U56" s="150"/>
      <c r="V56"/>
      <c r="W56"/>
    </row>
    <row r="57" spans="1:23" x14ac:dyDescent="0.25">
      <c r="A57" s="69" t="s">
        <v>155</v>
      </c>
      <c r="B57" s="45" t="s">
        <v>156</v>
      </c>
      <c r="C57" s="45"/>
      <c r="D57" s="45"/>
      <c r="E57" s="45">
        <f>O60</f>
        <v>0</v>
      </c>
      <c r="F57" s="45" t="s">
        <v>94</v>
      </c>
    </row>
    <row r="58" spans="1:23" x14ac:dyDescent="0.25">
      <c r="L58" t="s">
        <v>109</v>
      </c>
      <c r="M58" t="s">
        <v>110</v>
      </c>
      <c r="O58" t="s">
        <v>111</v>
      </c>
      <c r="P58" s="11" t="s">
        <v>153</v>
      </c>
      <c r="Q58" t="s">
        <v>154</v>
      </c>
      <c r="R58" s="16"/>
      <c r="S58" s="16"/>
      <c r="T58" s="16"/>
      <c r="U58" s="16"/>
      <c r="V58" s="55"/>
      <c r="W58" s="1" t="s">
        <v>94</v>
      </c>
    </row>
    <row r="59" spans="1:23" x14ac:dyDescent="0.25">
      <c r="K59" t="s">
        <v>112</v>
      </c>
      <c r="L59" t="s">
        <v>113</v>
      </c>
    </row>
    <row r="60" spans="1:23" x14ac:dyDescent="0.25">
      <c r="K60" s="36" t="b">
        <v>0</v>
      </c>
      <c r="L60">
        <f>IF(K60=TRUE,0.5,0)</f>
        <v>0</v>
      </c>
      <c r="O60">
        <f>IF(N60=0,L60,N60)</f>
        <v>0</v>
      </c>
      <c r="P60" t="s">
        <v>342</v>
      </c>
      <c r="Q60" s="1"/>
      <c r="R60" s="60"/>
      <c r="S60" s="60"/>
      <c r="T60" s="60"/>
      <c r="U60" s="60"/>
      <c r="V60" s="1"/>
      <c r="W60" s="1"/>
    </row>
    <row r="61" spans="1:23" ht="15.75" thickBot="1" x14ac:dyDescent="0.3">
      <c r="P61" s="1" t="s">
        <v>341</v>
      </c>
      <c r="Q61" s="1"/>
      <c r="R61" s="60"/>
      <c r="S61" s="60"/>
      <c r="T61" s="60"/>
      <c r="U61" s="60"/>
    </row>
    <row r="62" spans="1:23" ht="15.75" thickBot="1" x14ac:dyDescent="0.3">
      <c r="B62" t="s">
        <v>358</v>
      </c>
      <c r="P62" s="21"/>
      <c r="Q62" s="1"/>
      <c r="R62" s="143"/>
      <c r="S62" s="144"/>
      <c r="T62" s="144"/>
      <c r="U62" s="145"/>
    </row>
    <row r="63" spans="1:23" ht="49.5" customHeight="1" thickBot="1" x14ac:dyDescent="0.3">
      <c r="B63" s="129"/>
      <c r="C63" s="132"/>
      <c r="D63" s="130"/>
      <c r="L63" t="b">
        <f>IF(B63=0,FALSE,TRUE)</f>
        <v>0</v>
      </c>
      <c r="P63" s="1"/>
      <c r="Q63" s="1"/>
      <c r="R63" s="148"/>
      <c r="S63" s="149"/>
      <c r="T63" s="149"/>
      <c r="U63" s="150"/>
    </row>
    <row r="65" spans="1:23" x14ac:dyDescent="0.25">
      <c r="B65" t="s">
        <v>122</v>
      </c>
      <c r="C65" s="18" t="s">
        <v>157</v>
      </c>
    </row>
    <row r="66" spans="1:23" x14ac:dyDescent="0.25">
      <c r="C66" s="18" t="s">
        <v>158</v>
      </c>
    </row>
    <row r="67" spans="1:23" x14ac:dyDescent="0.25">
      <c r="C67" s="18" t="s">
        <v>159</v>
      </c>
      <c r="P67" s="11" t="s">
        <v>155</v>
      </c>
      <c r="Q67" t="s">
        <v>156</v>
      </c>
      <c r="R67" s="16"/>
      <c r="S67" s="16"/>
      <c r="T67" s="16"/>
      <c r="U67" s="16"/>
      <c r="V67" s="55"/>
      <c r="W67" s="1" t="s">
        <v>94</v>
      </c>
    </row>
    <row r="68" spans="1:23" x14ac:dyDescent="0.25">
      <c r="C68" s="18" t="s">
        <v>160</v>
      </c>
    </row>
    <row r="69" spans="1:23" x14ac:dyDescent="0.25">
      <c r="C69" s="18" t="s">
        <v>168</v>
      </c>
      <c r="P69" t="s">
        <v>342</v>
      </c>
      <c r="Q69" s="1"/>
      <c r="R69" s="143"/>
      <c r="S69" s="144"/>
      <c r="T69" s="144"/>
      <c r="U69" s="145"/>
      <c r="V69" s="1"/>
      <c r="W69" s="1"/>
    </row>
    <row r="70" spans="1:23" ht="15.75" thickBot="1" x14ac:dyDescent="0.3">
      <c r="P70" s="1" t="s">
        <v>341</v>
      </c>
      <c r="Q70" s="1"/>
      <c r="R70" s="146"/>
      <c r="S70" s="105"/>
      <c r="T70" s="105"/>
      <c r="U70" s="147"/>
    </row>
    <row r="71" spans="1:23" ht="15.75" thickBot="1" x14ac:dyDescent="0.3">
      <c r="P71" s="21"/>
      <c r="Q71" s="1"/>
      <c r="R71" s="146"/>
      <c r="S71" s="105"/>
      <c r="T71" s="105"/>
      <c r="U71" s="147"/>
    </row>
    <row r="72" spans="1:23" x14ac:dyDescent="0.25">
      <c r="A72" s="15" t="s">
        <v>169</v>
      </c>
      <c r="B72" s="16" t="s">
        <v>170</v>
      </c>
      <c r="C72" s="16"/>
      <c r="D72" s="16"/>
      <c r="E72" s="16">
        <f>E74+E81</f>
        <v>0</v>
      </c>
      <c r="F72" s="16" t="s">
        <v>22</v>
      </c>
      <c r="G72" s="1"/>
      <c r="H72" s="1"/>
      <c r="P72" s="1"/>
      <c r="Q72" s="1"/>
      <c r="R72" s="148"/>
      <c r="S72" s="149"/>
      <c r="T72" s="149"/>
      <c r="U72" s="150"/>
    </row>
    <row r="74" spans="1:23" x14ac:dyDescent="0.25">
      <c r="A74" s="11" t="s">
        <v>171</v>
      </c>
      <c r="B74" t="s">
        <v>172</v>
      </c>
      <c r="E74">
        <f>IF(AND(B90&lt;&gt;0,N78=1,O76=3,$D$79&lt;&gt;0),3,0)</f>
        <v>0</v>
      </c>
      <c r="F74" t="s">
        <v>28</v>
      </c>
    </row>
    <row r="75" spans="1:23" x14ac:dyDescent="0.25">
      <c r="L75" t="s">
        <v>113</v>
      </c>
      <c r="P75" s="15" t="s">
        <v>169</v>
      </c>
      <c r="Q75" s="16" t="s">
        <v>170</v>
      </c>
      <c r="R75" s="16"/>
      <c r="S75" s="16"/>
      <c r="T75" s="16"/>
      <c r="W75" s="16" t="s">
        <v>22</v>
      </c>
    </row>
    <row r="76" spans="1:23" x14ac:dyDescent="0.25">
      <c r="K76" s="36" t="b">
        <v>0</v>
      </c>
      <c r="L76">
        <f>IF(K76=TRUE,3,0)</f>
        <v>0</v>
      </c>
      <c r="O76">
        <f>IF(N76=0,L76,N76)</f>
        <v>0</v>
      </c>
    </row>
    <row r="77" spans="1:23" ht="15.75" thickBot="1" x14ac:dyDescent="0.3">
      <c r="P77" s="11" t="s">
        <v>171</v>
      </c>
      <c r="Q77" t="s">
        <v>172</v>
      </c>
      <c r="W77" t="s">
        <v>28</v>
      </c>
    </row>
    <row r="78" spans="1:23" ht="15.75" thickBot="1" x14ac:dyDescent="0.3">
      <c r="B78" s="24" t="s">
        <v>186</v>
      </c>
      <c r="D78" s="71"/>
      <c r="M78">
        <f>YEAR(D78)</f>
        <v>1900</v>
      </c>
      <c r="N78">
        <f>IF(OR(M78=2019,M78=2018,M78=2017),1,0)</f>
        <v>0</v>
      </c>
    </row>
    <row r="79" spans="1:23" ht="15.75" thickBot="1" x14ac:dyDescent="0.3">
      <c r="B79" t="s">
        <v>57</v>
      </c>
      <c r="D79" s="70"/>
      <c r="P79" t="s">
        <v>342</v>
      </c>
      <c r="Q79" s="1"/>
      <c r="R79" s="143"/>
      <c r="S79" s="144"/>
      <c r="T79" s="144"/>
      <c r="U79" s="145"/>
    </row>
    <row r="80" spans="1:23" ht="15.75" thickBot="1" x14ac:dyDescent="0.3">
      <c r="P80" s="1" t="s">
        <v>341</v>
      </c>
      <c r="Q80" s="1"/>
      <c r="R80" s="146"/>
      <c r="S80" s="105"/>
      <c r="T80" s="105"/>
      <c r="U80" s="147"/>
    </row>
    <row r="81" spans="1:23" ht="15.75" thickBot="1" x14ac:dyDescent="0.3">
      <c r="A81" s="11" t="s">
        <v>173</v>
      </c>
      <c r="B81" t="s">
        <v>174</v>
      </c>
      <c r="E81">
        <f>IF(AND(B90&lt;&gt;0,N86=1,O83=3,$D$87&lt;&gt;0),1,0)</f>
        <v>0</v>
      </c>
      <c r="F81" t="s">
        <v>79</v>
      </c>
      <c r="P81" s="21"/>
      <c r="Q81" s="1"/>
      <c r="R81" s="146"/>
      <c r="S81" s="105"/>
      <c r="T81" s="105"/>
      <c r="U81" s="147"/>
    </row>
    <row r="82" spans="1:23" x14ac:dyDescent="0.25">
      <c r="L82" t="s">
        <v>113</v>
      </c>
      <c r="P82" s="1"/>
      <c r="Q82" s="1"/>
      <c r="R82" s="148"/>
      <c r="S82" s="149"/>
      <c r="T82" s="149"/>
      <c r="U82" s="150"/>
    </row>
    <row r="83" spans="1:23" x14ac:dyDescent="0.25">
      <c r="K83" s="36" t="b">
        <v>0</v>
      </c>
      <c r="L83">
        <f>IF(K83=TRUE,3,0)</f>
        <v>0</v>
      </c>
      <c r="O83">
        <f>IF(N83=0,L83,N83)</f>
        <v>0</v>
      </c>
    </row>
    <row r="85" spans="1:23" ht="15.75" thickBot="1" x14ac:dyDescent="0.3">
      <c r="P85" s="11" t="s">
        <v>173</v>
      </c>
      <c r="Q85" t="s">
        <v>174</v>
      </c>
      <c r="W85" t="s">
        <v>79</v>
      </c>
    </row>
    <row r="86" spans="1:23" ht="15.75" thickBot="1" x14ac:dyDescent="0.3">
      <c r="B86" s="24" t="s">
        <v>186</v>
      </c>
      <c r="D86" s="71"/>
      <c r="M86">
        <f>YEAR(D86)</f>
        <v>1900</v>
      </c>
      <c r="N86">
        <f>IF(OR(M86=2019,M86=2018,M86=2017),1,0)</f>
        <v>0</v>
      </c>
    </row>
    <row r="87" spans="1:23" ht="15.75" thickBot="1" x14ac:dyDescent="0.3">
      <c r="B87" t="s">
        <v>57</v>
      </c>
      <c r="D87" s="70"/>
      <c r="P87" t="s">
        <v>342</v>
      </c>
      <c r="Q87" s="1"/>
      <c r="R87" s="143"/>
      <c r="S87" s="144"/>
      <c r="T87" s="144"/>
      <c r="U87" s="145"/>
    </row>
    <row r="88" spans="1:23" ht="15.75" thickBot="1" x14ac:dyDescent="0.3">
      <c r="P88" s="1" t="s">
        <v>341</v>
      </c>
      <c r="Q88" s="1"/>
      <c r="R88" s="146"/>
      <c r="S88" s="105"/>
      <c r="T88" s="105"/>
      <c r="U88" s="147"/>
    </row>
    <row r="89" spans="1:23" ht="15.75" thickBot="1" x14ac:dyDescent="0.3">
      <c r="B89" t="s">
        <v>359</v>
      </c>
      <c r="P89" s="21"/>
      <c r="Q89" s="1"/>
      <c r="R89" s="146"/>
      <c r="S89" s="105"/>
      <c r="T89" s="105"/>
      <c r="U89" s="147"/>
    </row>
    <row r="90" spans="1:23" x14ac:dyDescent="0.25">
      <c r="B90" s="151"/>
      <c r="C90" s="152"/>
      <c r="D90" s="153"/>
      <c r="P90" s="1"/>
      <c r="Q90" s="1"/>
      <c r="R90" s="148"/>
      <c r="S90" s="149"/>
      <c r="T90" s="149"/>
      <c r="U90" s="150"/>
    </row>
    <row r="91" spans="1:23" x14ac:dyDescent="0.25">
      <c r="B91" s="154"/>
      <c r="C91" s="115"/>
      <c r="D91" s="155"/>
    </row>
    <row r="92" spans="1:23" ht="15.75" thickBot="1" x14ac:dyDescent="0.3">
      <c r="B92" s="156"/>
      <c r="C92" s="157"/>
      <c r="D92" s="158"/>
      <c r="P92" s="110" t="s">
        <v>340</v>
      </c>
      <c r="Q92" s="110"/>
      <c r="R92" s="110"/>
      <c r="S92" s="110"/>
      <c r="T92" s="110"/>
      <c r="U92" s="110"/>
      <c r="V92" s="110"/>
      <c r="W92" s="110"/>
    </row>
  </sheetData>
  <sheetProtection algorithmName="SHA-512" hashValue="5Y3t1hWDtu3cuFJZ+PAjqJdaBGVyOaNZt+BDVVU2wNGPR7L6vbuXxpBYzddl2POiRtJ9xBEezutQie+kpOwBEQ==" saltValue="TEzrmGlayTgZjPCC0DwXAg==" spinCount="100000" sheet="1" objects="1" scenarios="1"/>
  <mergeCells count="17">
    <mergeCell ref="P1:W1"/>
    <mergeCell ref="R16:U19"/>
    <mergeCell ref="R34:U37"/>
    <mergeCell ref="R43:U46"/>
    <mergeCell ref="P48:W48"/>
    <mergeCell ref="R9:U12"/>
    <mergeCell ref="R27:U30"/>
    <mergeCell ref="R53:U56"/>
    <mergeCell ref="P92:W92"/>
    <mergeCell ref="R62:U63"/>
    <mergeCell ref="B63:D63"/>
    <mergeCell ref="B22:D24"/>
    <mergeCell ref="B90:D92"/>
    <mergeCell ref="R69:U72"/>
    <mergeCell ref="P50:W50"/>
    <mergeCell ref="R79:U82"/>
    <mergeCell ref="R87:U90"/>
  </mergeCells>
  <hyperlinks>
    <hyperlink ref="C65" location="QZ_4!B30" display="QZ 4.2.1"/>
    <hyperlink ref="C66:C68" location="QZ_2!B9" display="QZ 2.1"/>
    <hyperlink ref="C66" location="QZ_4!B38" display="QZ 4.2.2"/>
    <hyperlink ref="C67" location="QZ_4!B42" display="QZ 4.2.3"/>
    <hyperlink ref="C68" location="QZ_4!B46" display="QZ 4.2.4"/>
    <hyperlink ref="C69" location="QZ_4!B52" display="QZ 4.2.5"/>
  </hyperlinks>
  <pageMargins left="0.25" right="0.25" top="0.75" bottom="0.75" header="0.3" footer="0.3"/>
  <pageSetup paperSize="9"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1</xdr:col>
                    <xdr:colOff>209550</xdr:colOff>
                    <xdr:row>46</xdr:row>
                    <xdr:rowOff>142875</xdr:rowOff>
                  </from>
                  <to>
                    <xdr:col>3</xdr:col>
                    <xdr:colOff>457200</xdr:colOff>
                    <xdr:row>48</xdr:row>
                    <xdr:rowOff>28575</xdr:rowOff>
                  </to>
                </anchor>
              </controlPr>
            </control>
          </mc:Choice>
        </mc:AlternateContent>
        <mc:AlternateContent xmlns:mc="http://schemas.openxmlformats.org/markup-compatibility/2006">
          <mc:Choice Requires="x14">
            <control shapeId="20482" r:id="rId5" name="Group Box 2">
              <controlPr locked="0" defaultSize="0" autoFill="0" autoPict="0">
                <anchor moveWithCells="1">
                  <from>
                    <xdr:col>0</xdr:col>
                    <xdr:colOff>342900</xdr:colOff>
                    <xdr:row>31</xdr:row>
                    <xdr:rowOff>47625</xdr:rowOff>
                  </from>
                  <to>
                    <xdr:col>4</xdr:col>
                    <xdr:colOff>0</xdr:colOff>
                    <xdr:row>34</xdr:row>
                    <xdr:rowOff>85725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1</xdr:col>
                    <xdr:colOff>219075</xdr:colOff>
                    <xdr:row>31</xdr:row>
                    <xdr:rowOff>152400</xdr:rowOff>
                  </from>
                  <to>
                    <xdr:col>2</xdr:col>
                    <xdr:colOff>28575</xdr:colOff>
                    <xdr:row>32</xdr:row>
                    <xdr:rowOff>142875</xdr:rowOff>
                  </to>
                </anchor>
              </controlPr>
            </control>
          </mc:Choice>
        </mc:AlternateContent>
        <mc:AlternateContent xmlns:mc="http://schemas.openxmlformats.org/markup-compatibility/2006">
          <mc:Choice Requires="x14">
            <control shapeId="20484" r:id="rId7" name="Check Box 4">
              <controlPr locked="0" defaultSize="0" autoFill="0" autoLine="0" autoPict="0">
                <anchor moveWithCells="1">
                  <from>
                    <xdr:col>1</xdr:col>
                    <xdr:colOff>219075</xdr:colOff>
                    <xdr:row>33</xdr:row>
                    <xdr:rowOff>28575</xdr:rowOff>
                  </from>
                  <to>
                    <xdr:col>2</xdr:col>
                    <xdr:colOff>238125</xdr:colOff>
                    <xdr:row>33</xdr:row>
                    <xdr:rowOff>180975</xdr:rowOff>
                  </to>
                </anchor>
              </controlPr>
            </control>
          </mc:Choice>
        </mc:AlternateContent>
        <mc:AlternateContent xmlns:mc="http://schemas.openxmlformats.org/markup-compatibility/2006">
          <mc:Choice Requires="x14">
            <control shapeId="20486" r:id="rId8" name="Check Box 6">
              <controlPr locked="0" defaultSize="0" autoFill="0" autoLine="0" autoPict="0">
                <anchor moveWithCells="1">
                  <from>
                    <xdr:col>1</xdr:col>
                    <xdr:colOff>114300</xdr:colOff>
                    <xdr:row>38</xdr:row>
                    <xdr:rowOff>161925</xdr:rowOff>
                  </from>
                  <to>
                    <xdr:col>2</xdr:col>
                    <xdr:colOff>619125</xdr:colOff>
                    <xdr:row>40</xdr:row>
                    <xdr:rowOff>19050</xdr:rowOff>
                  </to>
                </anchor>
              </controlPr>
            </control>
          </mc:Choice>
        </mc:AlternateContent>
        <mc:AlternateContent xmlns:mc="http://schemas.openxmlformats.org/markup-compatibility/2006">
          <mc:Choice Requires="x14">
            <control shapeId="20488" r:id="rId9" name="Check Box 8">
              <controlPr locked="0" defaultSize="0" autoFill="0" autoLine="0" autoPict="0">
                <anchor moveWithCells="1">
                  <from>
                    <xdr:col>1</xdr:col>
                    <xdr:colOff>209550</xdr:colOff>
                    <xdr:row>42</xdr:row>
                    <xdr:rowOff>161925</xdr:rowOff>
                  </from>
                  <to>
                    <xdr:col>3</xdr:col>
                    <xdr:colOff>514350</xdr:colOff>
                    <xdr:row>44</xdr:row>
                    <xdr:rowOff>19050</xdr:rowOff>
                  </to>
                </anchor>
              </controlPr>
            </control>
          </mc:Choice>
        </mc:AlternateContent>
        <mc:AlternateContent xmlns:mc="http://schemas.openxmlformats.org/markup-compatibility/2006">
          <mc:Choice Requires="x14">
            <control shapeId="20493" r:id="rId10" name="Check Box 13">
              <controlPr locked="0" defaultSize="0" autoFill="0" autoLine="0" autoPict="0">
                <anchor moveWithCells="1">
                  <from>
                    <xdr:col>1</xdr:col>
                    <xdr:colOff>209550</xdr:colOff>
                    <xdr:row>52</xdr:row>
                    <xdr:rowOff>123825</xdr:rowOff>
                  </from>
                  <to>
                    <xdr:col>4</xdr:col>
                    <xdr:colOff>342900</xdr:colOff>
                    <xdr:row>54</xdr:row>
                    <xdr:rowOff>142875</xdr:rowOff>
                  </to>
                </anchor>
              </controlPr>
            </control>
          </mc:Choice>
        </mc:AlternateContent>
        <mc:AlternateContent xmlns:mc="http://schemas.openxmlformats.org/markup-compatibility/2006">
          <mc:Choice Requires="x14">
            <control shapeId="20495" r:id="rId11" name="Check Box 15">
              <controlPr locked="0" defaultSize="0" autoFill="0" autoLine="0" autoPict="0">
                <anchor moveWithCells="1">
                  <from>
                    <xdr:col>1</xdr:col>
                    <xdr:colOff>209550</xdr:colOff>
                    <xdr:row>57</xdr:row>
                    <xdr:rowOff>114300</xdr:rowOff>
                  </from>
                  <to>
                    <xdr:col>4</xdr:col>
                    <xdr:colOff>438150</xdr:colOff>
                    <xdr:row>59</xdr:row>
                    <xdr:rowOff>66675</xdr:rowOff>
                  </to>
                </anchor>
              </controlPr>
            </control>
          </mc:Choice>
        </mc:AlternateContent>
        <mc:AlternateContent xmlns:mc="http://schemas.openxmlformats.org/markup-compatibility/2006">
          <mc:Choice Requires="x14">
            <control shapeId="20499" r:id="rId12" name="Check Box 19">
              <controlPr locked="0" defaultSize="0" autoFill="0" autoLine="0" autoPict="0">
                <anchor moveWithCells="1">
                  <from>
                    <xdr:col>1</xdr:col>
                    <xdr:colOff>123825</xdr:colOff>
                    <xdr:row>8</xdr:row>
                    <xdr:rowOff>66675</xdr:rowOff>
                  </from>
                  <to>
                    <xdr:col>3</xdr:col>
                    <xdr:colOff>733425</xdr:colOff>
                    <xdr:row>10</xdr:row>
                    <xdr:rowOff>57150</xdr:rowOff>
                  </to>
                </anchor>
              </controlPr>
            </control>
          </mc:Choice>
        </mc:AlternateContent>
        <mc:AlternateContent xmlns:mc="http://schemas.openxmlformats.org/markup-compatibility/2006">
          <mc:Choice Requires="x14">
            <control shapeId="20500" r:id="rId13" name="Check Box 20">
              <controlPr locked="0" defaultSize="0" autoFill="0" autoLine="0" autoPict="0">
                <anchor moveWithCells="1">
                  <from>
                    <xdr:col>1</xdr:col>
                    <xdr:colOff>123825</xdr:colOff>
                    <xdr:row>13</xdr:row>
                    <xdr:rowOff>66675</xdr:rowOff>
                  </from>
                  <to>
                    <xdr:col>3</xdr:col>
                    <xdr:colOff>733425</xdr:colOff>
                    <xdr:row>15</xdr:row>
                    <xdr:rowOff>104775</xdr:rowOff>
                  </to>
                </anchor>
              </controlPr>
            </control>
          </mc:Choice>
        </mc:AlternateContent>
        <mc:AlternateContent xmlns:mc="http://schemas.openxmlformats.org/markup-compatibility/2006">
          <mc:Choice Requires="x14">
            <control shapeId="20504" r:id="rId14" name="Check Box 24">
              <controlPr locked="0" defaultSize="0" autoFill="0" autoLine="0" autoPict="0">
                <anchor moveWithCells="1">
                  <from>
                    <xdr:col>1</xdr:col>
                    <xdr:colOff>209550</xdr:colOff>
                    <xdr:row>74</xdr:row>
                    <xdr:rowOff>114300</xdr:rowOff>
                  </from>
                  <to>
                    <xdr:col>3</xdr:col>
                    <xdr:colOff>590550</xdr:colOff>
                    <xdr:row>76</xdr:row>
                    <xdr:rowOff>66675</xdr:rowOff>
                  </to>
                </anchor>
              </controlPr>
            </control>
          </mc:Choice>
        </mc:AlternateContent>
        <mc:AlternateContent xmlns:mc="http://schemas.openxmlformats.org/markup-compatibility/2006">
          <mc:Choice Requires="x14">
            <control shapeId="20506" r:id="rId15" name="Check Box 26">
              <controlPr locked="0" defaultSize="0" autoFill="0" autoLine="0" autoPict="0">
                <anchor moveWithCells="1">
                  <from>
                    <xdr:col>1</xdr:col>
                    <xdr:colOff>209550</xdr:colOff>
                    <xdr:row>81</xdr:row>
                    <xdr:rowOff>114300</xdr:rowOff>
                  </from>
                  <to>
                    <xdr:col>3</xdr:col>
                    <xdr:colOff>590550</xdr:colOff>
                    <xdr:row>83</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W72"/>
  <sheetViews>
    <sheetView view="pageBreakPreview" zoomScaleNormal="100" zoomScaleSheetLayoutView="100" workbookViewId="0"/>
  </sheetViews>
  <sheetFormatPr baseColWidth="10" defaultRowHeight="15" x14ac:dyDescent="0.25"/>
  <cols>
    <col min="1" max="1" width="5.5703125" style="11" customWidth="1"/>
    <col min="2" max="2" width="29.85546875" customWidth="1"/>
    <col min="4" max="4" width="11.42578125" customWidth="1"/>
    <col min="5" max="5" width="4.28515625" customWidth="1"/>
    <col min="6" max="6" width="5.5703125" bestFit="1" customWidth="1"/>
    <col min="7" max="7" width="9.28515625" bestFit="1" customWidth="1"/>
    <col min="8" max="8" width="6.5703125" bestFit="1" customWidth="1"/>
    <col min="9" max="9" width="0" hidden="1" customWidth="1"/>
    <col min="10" max="16" width="10.85546875" hidden="1" customWidth="1"/>
    <col min="17" max="23" width="0" hidden="1" customWidth="1"/>
  </cols>
  <sheetData>
    <row r="1" spans="1:23" x14ac:dyDescent="0.25">
      <c r="B1" t="s">
        <v>40</v>
      </c>
      <c r="P1" s="110" t="s">
        <v>340</v>
      </c>
      <c r="Q1" s="110"/>
      <c r="R1" s="110"/>
      <c r="S1" s="110"/>
      <c r="T1" s="110"/>
      <c r="U1" s="110"/>
      <c r="V1" s="110"/>
      <c r="W1" s="110"/>
    </row>
    <row r="2" spans="1:23" ht="14.45" x14ac:dyDescent="0.35">
      <c r="G2" t="s">
        <v>24</v>
      </c>
    </row>
    <row r="3" spans="1:23" thickBot="1" x14ac:dyDescent="0.4">
      <c r="A3" s="13" t="s">
        <v>41</v>
      </c>
      <c r="B3" s="14" t="s">
        <v>42</v>
      </c>
      <c r="C3" s="14"/>
      <c r="D3" s="14"/>
      <c r="E3" s="14"/>
      <c r="F3" s="14"/>
      <c r="G3" s="14">
        <f>G6+G41</f>
        <v>0</v>
      </c>
      <c r="H3" s="14" t="s">
        <v>19</v>
      </c>
      <c r="P3" s="13" t="s">
        <v>41</v>
      </c>
      <c r="Q3" s="14" t="s">
        <v>42</v>
      </c>
      <c r="R3" s="14"/>
      <c r="S3" s="14"/>
      <c r="T3" s="14"/>
      <c r="U3" s="14"/>
      <c r="V3" s="14"/>
      <c r="W3" s="14" t="s">
        <v>19</v>
      </c>
    </row>
    <row r="4" spans="1:23" ht="14.45" x14ac:dyDescent="0.35">
      <c r="P4" s="11"/>
    </row>
    <row r="5" spans="1:23" ht="14.45" x14ac:dyDescent="0.35">
      <c r="P5" s="11"/>
    </row>
    <row r="6" spans="1:23" ht="29.45" customHeight="1" x14ac:dyDescent="0.25">
      <c r="A6" s="15" t="s">
        <v>175</v>
      </c>
      <c r="B6" s="159" t="s">
        <v>162</v>
      </c>
      <c r="C6" s="159"/>
      <c r="D6" s="159"/>
      <c r="E6" s="159"/>
      <c r="F6" s="159"/>
      <c r="G6" s="16">
        <f>G8+G12+G16+G20</f>
        <v>0</v>
      </c>
      <c r="H6" s="16" t="s">
        <v>22</v>
      </c>
      <c r="P6" s="15" t="s">
        <v>175</v>
      </c>
      <c r="Q6" s="159" t="s">
        <v>162</v>
      </c>
      <c r="R6" s="159"/>
      <c r="S6" s="159"/>
      <c r="T6" s="159"/>
      <c r="U6" s="159"/>
      <c r="V6" s="16"/>
      <c r="W6" s="16" t="s">
        <v>22</v>
      </c>
    </row>
    <row r="8" spans="1:23" ht="14.45" x14ac:dyDescent="0.35">
      <c r="A8" s="11" t="s">
        <v>180</v>
      </c>
      <c r="B8" t="s">
        <v>181</v>
      </c>
      <c r="G8">
        <f>IF(AND($B$35&lt;&gt;0,$M$31=1,O10=1,$D$32&lt;&gt;0),1,0)</f>
        <v>0</v>
      </c>
      <c r="H8" s="16" t="s">
        <v>79</v>
      </c>
      <c r="L8" t="s">
        <v>109</v>
      </c>
      <c r="M8" t="s">
        <v>110</v>
      </c>
      <c r="O8" t="s">
        <v>111</v>
      </c>
      <c r="P8" s="11" t="s">
        <v>180</v>
      </c>
      <c r="Q8" t="s">
        <v>181</v>
      </c>
      <c r="V8" s="1"/>
      <c r="W8" s="1" t="s">
        <v>79</v>
      </c>
    </row>
    <row r="9" spans="1:23" ht="14.45" x14ac:dyDescent="0.35">
      <c r="L9" t="s">
        <v>113</v>
      </c>
    </row>
    <row r="10" spans="1:23" x14ac:dyDescent="0.25">
      <c r="K10" s="36" t="b">
        <v>0</v>
      </c>
      <c r="L10">
        <f>IF(K10=TRUE,1,0)</f>
        <v>0</v>
      </c>
      <c r="O10">
        <f>IF(N10=0,L10,N10)</f>
        <v>0</v>
      </c>
      <c r="P10" t="s">
        <v>342</v>
      </c>
      <c r="Q10" s="1"/>
      <c r="R10" s="143"/>
      <c r="S10" s="144"/>
      <c r="T10" s="144"/>
      <c r="U10" s="145"/>
    </row>
    <row r="11" spans="1:23" ht="15.75" thickBot="1" x14ac:dyDescent="0.3">
      <c r="P11" s="1" t="s">
        <v>341</v>
      </c>
      <c r="Q11" s="1"/>
      <c r="R11" s="146"/>
      <c r="S11" s="105"/>
      <c r="T11" s="105"/>
      <c r="U11" s="147"/>
    </row>
    <row r="12" spans="1:23" ht="15.75" thickBot="1" x14ac:dyDescent="0.3">
      <c r="A12" s="11" t="s">
        <v>182</v>
      </c>
      <c r="B12" t="s">
        <v>184</v>
      </c>
      <c r="G12">
        <f>IF(AND($B$35&lt;&gt;0,$M$31=1,O14=1,$D$32&lt;&gt;0),1,0)</f>
        <v>0</v>
      </c>
      <c r="H12" s="16" t="s">
        <v>79</v>
      </c>
      <c r="L12" t="s">
        <v>109</v>
      </c>
      <c r="M12" t="s">
        <v>110</v>
      </c>
      <c r="O12" t="s">
        <v>111</v>
      </c>
      <c r="P12" s="21"/>
      <c r="Q12" s="1"/>
      <c r="R12" s="146"/>
      <c r="S12" s="105"/>
      <c r="T12" s="105"/>
      <c r="U12" s="147"/>
    </row>
    <row r="13" spans="1:23" x14ac:dyDescent="0.25">
      <c r="L13" t="s">
        <v>113</v>
      </c>
      <c r="P13" s="1"/>
      <c r="Q13" s="1"/>
      <c r="R13" s="148"/>
      <c r="S13" s="149"/>
      <c r="T13" s="149"/>
      <c r="U13" s="150"/>
    </row>
    <row r="14" spans="1:23" ht="14.45" x14ac:dyDescent="0.35">
      <c r="K14" s="36" t="b">
        <v>0</v>
      </c>
      <c r="L14">
        <f>IF(K14=TRUE,1,0)</f>
        <v>0</v>
      </c>
      <c r="O14">
        <f>IF(N14=0,L14,N14)</f>
        <v>0</v>
      </c>
    </row>
    <row r="15" spans="1:23" ht="14.45" x14ac:dyDescent="0.35">
      <c r="P15" s="11" t="s">
        <v>182</v>
      </c>
      <c r="Q15" t="s">
        <v>184</v>
      </c>
      <c r="R15" s="16"/>
      <c r="S15" s="16"/>
      <c r="T15" s="16"/>
      <c r="U15" s="16"/>
      <c r="V15" s="55"/>
      <c r="W15" s="15" t="s">
        <v>79</v>
      </c>
    </row>
    <row r="16" spans="1:23" ht="14.45" x14ac:dyDescent="0.35">
      <c r="A16" s="11" t="s">
        <v>183</v>
      </c>
      <c r="B16" t="s">
        <v>185</v>
      </c>
      <c r="G16">
        <f>IF(AND($B$35&lt;&gt;0,$M$31=1,O18=1,$D$32&lt;&gt;0),1,0)</f>
        <v>0</v>
      </c>
      <c r="H16" s="16" t="s">
        <v>79</v>
      </c>
      <c r="L16" t="s">
        <v>109</v>
      </c>
      <c r="M16" t="s">
        <v>110</v>
      </c>
      <c r="O16" t="s">
        <v>111</v>
      </c>
    </row>
    <row r="17" spans="1:23" x14ac:dyDescent="0.25">
      <c r="K17" s="36" t="b">
        <v>1</v>
      </c>
      <c r="L17" t="s">
        <v>113</v>
      </c>
      <c r="P17" t="s">
        <v>342</v>
      </c>
      <c r="Q17" s="1"/>
      <c r="R17" s="143"/>
      <c r="S17" s="144"/>
      <c r="T17" s="144"/>
      <c r="U17" s="145"/>
      <c r="V17" s="1"/>
      <c r="W17" s="1"/>
    </row>
    <row r="18" spans="1:23" ht="15.75" thickBot="1" x14ac:dyDescent="0.3">
      <c r="K18" s="36" t="b">
        <v>0</v>
      </c>
      <c r="L18">
        <f>IF(K18=TRUE,1,0)</f>
        <v>0</v>
      </c>
      <c r="O18">
        <f>IF(N18=0,L18,N18)</f>
        <v>0</v>
      </c>
      <c r="P18" s="1" t="s">
        <v>341</v>
      </c>
      <c r="Q18" s="1"/>
      <c r="R18" s="146"/>
      <c r="S18" s="105"/>
      <c r="T18" s="105"/>
      <c r="U18" s="147"/>
    </row>
    <row r="19" spans="1:23" ht="15.75" thickBot="1" x14ac:dyDescent="0.3">
      <c r="K19" s="36" t="b">
        <v>1</v>
      </c>
      <c r="P19" s="21"/>
      <c r="Q19" s="1"/>
      <c r="R19" s="146"/>
      <c r="S19" s="105"/>
      <c r="T19" s="105"/>
      <c r="U19" s="147"/>
    </row>
    <row r="20" spans="1:23" x14ac:dyDescent="0.25">
      <c r="A20" s="69" t="s">
        <v>176</v>
      </c>
      <c r="B20" s="45" t="s">
        <v>177</v>
      </c>
      <c r="C20" s="45"/>
      <c r="D20" s="45"/>
      <c r="E20" s="45"/>
      <c r="F20" s="45"/>
      <c r="G20" s="45">
        <f>IF(AND(B35&lt;&gt;0,$M$31=1,O28=1,$D$32&lt;&gt;0),1,0)</f>
        <v>0</v>
      </c>
      <c r="H20" s="45" t="s">
        <v>79</v>
      </c>
      <c r="P20" s="1"/>
      <c r="Q20" s="1"/>
      <c r="R20" s="148"/>
      <c r="S20" s="149"/>
      <c r="T20" s="149"/>
      <c r="U20" s="150"/>
    </row>
    <row r="21" spans="1:23" ht="14.45" x14ac:dyDescent="0.35">
      <c r="L21" t="s">
        <v>109</v>
      </c>
      <c r="M21" t="s">
        <v>110</v>
      </c>
      <c r="O21" t="s">
        <v>111</v>
      </c>
    </row>
    <row r="22" spans="1:23" ht="14.45" x14ac:dyDescent="0.35">
      <c r="K22" t="s">
        <v>112</v>
      </c>
      <c r="L22" t="s">
        <v>113</v>
      </c>
      <c r="P22" s="11" t="s">
        <v>183</v>
      </c>
      <c r="Q22" t="s">
        <v>185</v>
      </c>
      <c r="V22" s="1"/>
      <c r="W22" s="1" t="s">
        <v>79</v>
      </c>
    </row>
    <row r="23" spans="1:23" ht="14.45" x14ac:dyDescent="0.35">
      <c r="K23" s="36" t="b">
        <v>0</v>
      </c>
      <c r="L23">
        <f>IF(K23=TRUE,0.5,0)</f>
        <v>0</v>
      </c>
      <c r="O23">
        <f>IF(N23=0,L23,N23)</f>
        <v>0</v>
      </c>
    </row>
    <row r="24" spans="1:23" x14ac:dyDescent="0.25">
      <c r="P24" t="s">
        <v>342</v>
      </c>
      <c r="Q24" s="1"/>
      <c r="R24" s="143"/>
      <c r="S24" s="144"/>
      <c r="T24" s="144"/>
      <c r="U24" s="145"/>
    </row>
    <row r="25" spans="1:23" ht="15.75" thickBot="1" x14ac:dyDescent="0.3">
      <c r="K25" s="36" t="b">
        <v>0</v>
      </c>
      <c r="L25">
        <f>IF(K25=TRUE,0.5,0)</f>
        <v>0</v>
      </c>
      <c r="O25">
        <f>IF(N25=0,L25,N25)</f>
        <v>0</v>
      </c>
      <c r="P25" s="1" t="s">
        <v>341</v>
      </c>
      <c r="Q25" s="1"/>
      <c r="R25" s="146"/>
      <c r="S25" s="105"/>
      <c r="T25" s="105"/>
      <c r="U25" s="147"/>
    </row>
    <row r="26" spans="1:23" ht="15.75" thickBot="1" x14ac:dyDescent="0.3">
      <c r="P26" s="21"/>
      <c r="Q26" s="1"/>
      <c r="R26" s="146"/>
      <c r="S26" s="105"/>
      <c r="T26" s="105"/>
      <c r="U26" s="147"/>
    </row>
    <row r="27" spans="1:23" x14ac:dyDescent="0.25">
      <c r="K27" s="36" t="b">
        <v>0</v>
      </c>
      <c r="L27">
        <f>IF(K27=TRUE,0.5,0)</f>
        <v>0</v>
      </c>
      <c r="O27">
        <f>IF(N27=0,L27,N27)</f>
        <v>0</v>
      </c>
      <c r="P27" s="1"/>
      <c r="Q27" s="1"/>
      <c r="R27" s="148"/>
      <c r="S27" s="149"/>
      <c r="T27" s="149"/>
      <c r="U27" s="150"/>
    </row>
    <row r="28" spans="1:23" ht="14.45" x14ac:dyDescent="0.35">
      <c r="O28">
        <f>IF(SUM(O23:O27)=1.5,1,0)</f>
        <v>0</v>
      </c>
    </row>
    <row r="29" spans="1:23" ht="14.45" x14ac:dyDescent="0.35">
      <c r="P29" s="11" t="s">
        <v>176</v>
      </c>
      <c r="Q29" t="s">
        <v>177</v>
      </c>
      <c r="R29" s="16"/>
      <c r="S29" s="16"/>
      <c r="T29" s="16"/>
      <c r="U29" s="16"/>
      <c r="V29" s="55"/>
      <c r="W29" s="15" t="s">
        <v>79</v>
      </c>
    </row>
    <row r="30" spans="1:23" thickBot="1" x14ac:dyDescent="0.4"/>
    <row r="31" spans="1:23" ht="15.75" thickBot="1" x14ac:dyDescent="0.3">
      <c r="B31" s="24" t="s">
        <v>186</v>
      </c>
      <c r="D31" s="71"/>
      <c r="F31" s="32" t="str">
        <f>IF(D31=0,"",IF(M31=1,"","Zeitraum &gt;2 Jahre"))</f>
        <v/>
      </c>
      <c r="L31">
        <f>YEAR(D31)</f>
        <v>1900</v>
      </c>
      <c r="M31">
        <f>IF(OR(L31=2019,L31=2018,L31=2017),1,0)</f>
        <v>0</v>
      </c>
      <c r="P31" t="s">
        <v>342</v>
      </c>
      <c r="Q31" s="1"/>
      <c r="R31" s="143"/>
      <c r="S31" s="144"/>
      <c r="T31" s="144"/>
      <c r="U31" s="145"/>
      <c r="V31" s="1"/>
      <c r="W31" s="1"/>
    </row>
    <row r="32" spans="1:23" ht="15.75" thickBot="1" x14ac:dyDescent="0.3">
      <c r="B32" t="s">
        <v>57</v>
      </c>
      <c r="D32" s="70"/>
      <c r="P32" s="1" t="s">
        <v>341</v>
      </c>
      <c r="Q32" s="1"/>
      <c r="R32" s="146"/>
      <c r="S32" s="105"/>
      <c r="T32" s="105"/>
      <c r="U32" s="147"/>
    </row>
    <row r="33" spans="1:23" ht="15.75" thickBot="1" x14ac:dyDescent="0.3">
      <c r="P33" s="21"/>
      <c r="Q33" s="1"/>
      <c r="R33" s="146"/>
      <c r="S33" s="105"/>
      <c r="T33" s="105"/>
      <c r="U33" s="147"/>
    </row>
    <row r="34" spans="1:23" ht="15.75" thickBot="1" x14ac:dyDescent="0.3">
      <c r="B34" t="s">
        <v>187</v>
      </c>
      <c r="E34" s="24"/>
      <c r="P34" s="1"/>
      <c r="Q34" s="1"/>
      <c r="R34" s="148"/>
      <c r="S34" s="149"/>
      <c r="T34" s="149"/>
      <c r="U34" s="150"/>
    </row>
    <row r="35" spans="1:23" x14ac:dyDescent="0.25">
      <c r="B35" s="120"/>
      <c r="C35" s="121"/>
      <c r="D35" s="121"/>
      <c r="E35" s="121"/>
      <c r="F35" s="122"/>
    </row>
    <row r="36" spans="1:23" x14ac:dyDescent="0.25">
      <c r="B36" s="123"/>
      <c r="C36" s="124"/>
      <c r="D36" s="124"/>
      <c r="E36" s="124"/>
      <c r="F36" s="125"/>
    </row>
    <row r="37" spans="1:23" ht="15.75" thickBot="1" x14ac:dyDescent="0.3">
      <c r="B37" s="126"/>
      <c r="C37" s="127"/>
      <c r="D37" s="127"/>
      <c r="E37" s="127"/>
      <c r="F37" s="128"/>
      <c r="P37" s="15" t="s">
        <v>178</v>
      </c>
      <c r="Q37" s="15" t="s">
        <v>179</v>
      </c>
      <c r="R37" s="15"/>
      <c r="S37" s="15"/>
      <c r="T37" s="15"/>
      <c r="U37" s="15"/>
      <c r="V37" s="16"/>
      <c r="W37" s="15" t="s">
        <v>27</v>
      </c>
    </row>
    <row r="38" spans="1:23" ht="14.45" x14ac:dyDescent="0.35">
      <c r="P38" s="11"/>
    </row>
    <row r="39" spans="1:23" x14ac:dyDescent="0.25">
      <c r="P39" s="11"/>
      <c r="S39" s="24"/>
    </row>
    <row r="40" spans="1:23" x14ac:dyDescent="0.25">
      <c r="P40" s="11" t="s">
        <v>188</v>
      </c>
      <c r="Q40" t="s">
        <v>189</v>
      </c>
      <c r="W40" t="s">
        <v>23</v>
      </c>
    </row>
    <row r="41" spans="1:23" x14ac:dyDescent="0.25">
      <c r="A41" s="15" t="s">
        <v>178</v>
      </c>
      <c r="B41" s="15" t="s">
        <v>179</v>
      </c>
      <c r="C41" s="15"/>
      <c r="D41" s="15"/>
      <c r="E41" s="15"/>
      <c r="F41" s="15"/>
      <c r="G41" s="16">
        <f>G44+G52+G61</f>
        <v>0</v>
      </c>
      <c r="H41" s="15" t="s">
        <v>27</v>
      </c>
    </row>
    <row r="42" spans="1:23" x14ac:dyDescent="0.25">
      <c r="P42" t="s">
        <v>342</v>
      </c>
      <c r="Q42" s="1"/>
      <c r="R42" s="143"/>
      <c r="S42" s="144"/>
      <c r="T42" s="144"/>
      <c r="U42" s="145"/>
    </row>
    <row r="43" spans="1:23" ht="15.75" thickBot="1" x14ac:dyDescent="0.3">
      <c r="D43" s="24"/>
      <c r="P43" s="1" t="s">
        <v>341</v>
      </c>
      <c r="Q43" s="1"/>
      <c r="R43" s="146"/>
      <c r="S43" s="105"/>
      <c r="T43" s="105"/>
      <c r="U43" s="147"/>
    </row>
    <row r="44" spans="1:23" ht="15.75" thickBot="1" x14ac:dyDescent="0.3">
      <c r="A44" s="69" t="s">
        <v>188</v>
      </c>
      <c r="B44" s="45" t="s">
        <v>189</v>
      </c>
      <c r="C44" s="45"/>
      <c r="D44" s="45"/>
      <c r="E44" s="45"/>
      <c r="F44" s="45"/>
      <c r="G44" s="45">
        <f>IF(AND(D50&lt;&gt;0,M49=1,O47=1,$B$70&lt;&gt;0),2,0)</f>
        <v>0</v>
      </c>
      <c r="H44" s="45" t="s">
        <v>23</v>
      </c>
      <c r="P44" s="21"/>
      <c r="Q44" s="1"/>
      <c r="R44" s="146"/>
      <c r="S44" s="105"/>
      <c r="T44" s="105"/>
      <c r="U44" s="147"/>
    </row>
    <row r="45" spans="1:23" x14ac:dyDescent="0.25">
      <c r="L45" t="s">
        <v>109</v>
      </c>
      <c r="M45" t="s">
        <v>110</v>
      </c>
      <c r="O45" t="s">
        <v>111</v>
      </c>
      <c r="P45" s="1"/>
      <c r="Q45" s="1"/>
      <c r="R45" s="148"/>
      <c r="S45" s="149"/>
      <c r="T45" s="149"/>
      <c r="U45" s="150"/>
    </row>
    <row r="46" spans="1:23" x14ac:dyDescent="0.25">
      <c r="K46" t="s">
        <v>112</v>
      </c>
      <c r="L46" t="s">
        <v>113</v>
      </c>
    </row>
    <row r="47" spans="1:23" x14ac:dyDescent="0.25">
      <c r="B47" s="24"/>
      <c r="K47" s="36" t="b">
        <v>0</v>
      </c>
      <c r="L47">
        <f>IF(K47=TRUE,1,0)</f>
        <v>0</v>
      </c>
      <c r="O47">
        <f>IF(N47=0,L47,N47)</f>
        <v>0</v>
      </c>
      <c r="P47" s="110" t="s">
        <v>340</v>
      </c>
      <c r="Q47" s="110"/>
      <c r="R47" s="110"/>
      <c r="S47" s="110"/>
      <c r="T47" s="110"/>
      <c r="U47" s="110"/>
      <c r="V47" s="110"/>
      <c r="W47" s="110"/>
    </row>
    <row r="48" spans="1:23" ht="15.75" thickBot="1" x14ac:dyDescent="0.3">
      <c r="B48" s="24"/>
    </row>
    <row r="49" spans="1:23" ht="15.75" thickBot="1" x14ac:dyDescent="0.3">
      <c r="B49" s="24" t="s">
        <v>186</v>
      </c>
      <c r="D49" s="71"/>
      <c r="L49">
        <f>YEAR(D49)</f>
        <v>1900</v>
      </c>
      <c r="M49">
        <f>IF(OR(L49=2019,L49=2018,L49=2017),1,0)</f>
        <v>0</v>
      </c>
      <c r="P49" s="110" t="s">
        <v>340</v>
      </c>
      <c r="Q49" s="110"/>
      <c r="R49" s="110"/>
      <c r="S49" s="110"/>
      <c r="T49" s="110"/>
      <c r="U49" s="110"/>
      <c r="V49" s="110"/>
      <c r="W49" s="110"/>
    </row>
    <row r="50" spans="1:23" ht="15.75" thickBot="1" x14ac:dyDescent="0.3">
      <c r="B50" s="24" t="s">
        <v>57</v>
      </c>
      <c r="D50" s="70"/>
      <c r="P50" s="11" t="s">
        <v>190</v>
      </c>
      <c r="Q50" s="24" t="s">
        <v>324</v>
      </c>
      <c r="W50" t="s">
        <v>23</v>
      </c>
    </row>
    <row r="51" spans="1:23" x14ac:dyDescent="0.25">
      <c r="B51" s="24"/>
    </row>
    <row r="52" spans="1:23" x14ac:dyDescent="0.25">
      <c r="A52" s="11" t="s">
        <v>190</v>
      </c>
      <c r="B52" s="24" t="s">
        <v>324</v>
      </c>
      <c r="G52">
        <f>IF(AND(D59&lt;&gt;0,M58=1,O56=1,$B$70&lt;&gt;0),2,0)</f>
        <v>0</v>
      </c>
      <c r="H52" t="s">
        <v>23</v>
      </c>
      <c r="P52" t="s">
        <v>342</v>
      </c>
      <c r="Q52" s="1"/>
      <c r="R52" s="143"/>
      <c r="S52" s="144"/>
      <c r="T52" s="144"/>
      <c r="U52" s="145"/>
    </row>
    <row r="53" spans="1:23" ht="15.75" thickBot="1" x14ac:dyDescent="0.3">
      <c r="B53" s="24"/>
      <c r="P53" s="1" t="s">
        <v>341</v>
      </c>
      <c r="Q53" s="1"/>
      <c r="R53" s="146"/>
      <c r="S53" s="105"/>
      <c r="T53" s="105"/>
      <c r="U53" s="147"/>
    </row>
    <row r="54" spans="1:23" ht="15.75" thickBot="1" x14ac:dyDescent="0.3">
      <c r="B54" s="24"/>
      <c r="P54" s="21"/>
      <c r="Q54" s="1"/>
      <c r="R54" s="146"/>
      <c r="S54" s="105"/>
      <c r="T54" s="105"/>
      <c r="U54" s="147"/>
    </row>
    <row r="55" spans="1:23" x14ac:dyDescent="0.25">
      <c r="B55" s="24"/>
      <c r="K55" t="s">
        <v>112</v>
      </c>
      <c r="L55" t="s">
        <v>113</v>
      </c>
      <c r="P55" s="1"/>
      <c r="Q55" s="1"/>
      <c r="R55" s="148"/>
      <c r="S55" s="149"/>
      <c r="T55" s="149"/>
      <c r="U55" s="150"/>
    </row>
    <row r="56" spans="1:23" x14ac:dyDescent="0.25">
      <c r="B56" s="24"/>
      <c r="K56" s="36" t="b">
        <v>0</v>
      </c>
      <c r="L56">
        <f>IF(K56=TRUE,1,0)</f>
        <v>0</v>
      </c>
      <c r="O56">
        <f>IF(N56=0,L56,N56)</f>
        <v>0</v>
      </c>
    </row>
    <row r="57" spans="1:23" ht="15.75" thickBot="1" x14ac:dyDescent="0.3">
      <c r="B57" s="24"/>
      <c r="P57" s="11" t="s">
        <v>191</v>
      </c>
      <c r="Q57" s="24" t="s">
        <v>192</v>
      </c>
      <c r="W57" t="s">
        <v>23</v>
      </c>
    </row>
    <row r="58" spans="1:23" ht="15.75" thickBot="1" x14ac:dyDescent="0.3">
      <c r="B58" s="24" t="s">
        <v>186</v>
      </c>
      <c r="D58" s="71"/>
      <c r="L58">
        <f>YEAR(D58)</f>
        <v>1900</v>
      </c>
      <c r="M58">
        <f>IF(OR(L58=2019,L58=2018,L58=2017),1,0)</f>
        <v>0</v>
      </c>
    </row>
    <row r="59" spans="1:23" ht="15.75" thickBot="1" x14ac:dyDescent="0.3">
      <c r="B59" s="24" t="s">
        <v>57</v>
      </c>
      <c r="D59" s="70"/>
      <c r="P59" t="s">
        <v>342</v>
      </c>
      <c r="Q59" s="1"/>
      <c r="R59" s="143"/>
      <c r="S59" s="144"/>
      <c r="T59" s="144"/>
      <c r="U59" s="145"/>
    </row>
    <row r="60" spans="1:23" ht="15.75" thickBot="1" x14ac:dyDescent="0.3">
      <c r="B60" s="24"/>
      <c r="P60" s="1" t="s">
        <v>341</v>
      </c>
      <c r="Q60" s="1"/>
      <c r="R60" s="146"/>
      <c r="S60" s="105"/>
      <c r="T60" s="105"/>
      <c r="U60" s="147"/>
    </row>
    <row r="61" spans="1:23" ht="15.75" thickBot="1" x14ac:dyDescent="0.3">
      <c r="A61" s="11" t="s">
        <v>191</v>
      </c>
      <c r="B61" s="24" t="s">
        <v>192</v>
      </c>
      <c r="G61">
        <f>IF(AND(D67&lt;&gt;0,M66=1,O64=1,$B$70&lt;&gt;0),2,0)</f>
        <v>0</v>
      </c>
      <c r="H61" t="s">
        <v>23</v>
      </c>
      <c r="P61" s="21"/>
      <c r="Q61" s="1"/>
      <c r="R61" s="146"/>
      <c r="S61" s="105"/>
      <c r="T61" s="105"/>
      <c r="U61" s="147"/>
    </row>
    <row r="62" spans="1:23" x14ac:dyDescent="0.25">
      <c r="B62" s="24"/>
      <c r="L62" t="s">
        <v>109</v>
      </c>
      <c r="M62" t="s">
        <v>110</v>
      </c>
      <c r="O62" t="s">
        <v>111</v>
      </c>
      <c r="P62" s="1"/>
      <c r="Q62" s="1"/>
      <c r="R62" s="148"/>
      <c r="S62" s="149"/>
      <c r="T62" s="149"/>
      <c r="U62" s="150"/>
    </row>
    <row r="63" spans="1:23" x14ac:dyDescent="0.25">
      <c r="B63" s="24"/>
      <c r="K63" t="s">
        <v>112</v>
      </c>
      <c r="L63" t="s">
        <v>113</v>
      </c>
    </row>
    <row r="64" spans="1:23" x14ac:dyDescent="0.25">
      <c r="B64" s="24"/>
      <c r="K64" s="36" t="b">
        <v>0</v>
      </c>
      <c r="L64">
        <f>IF(K64=TRUE,1,0)</f>
        <v>0</v>
      </c>
      <c r="O64">
        <f>IF(N64=0,L64,N64)</f>
        <v>0</v>
      </c>
    </row>
    <row r="65" spans="2:23" ht="15.75" thickBot="1" x14ac:dyDescent="0.3">
      <c r="B65" s="24"/>
      <c r="P65" s="110" t="s">
        <v>340</v>
      </c>
      <c r="Q65" s="110"/>
      <c r="R65" s="110"/>
      <c r="S65" s="110"/>
      <c r="T65" s="110"/>
      <c r="U65" s="110"/>
      <c r="V65" s="110"/>
      <c r="W65" s="110"/>
    </row>
    <row r="66" spans="2:23" ht="15.75" thickBot="1" x14ac:dyDescent="0.3">
      <c r="B66" s="24" t="s">
        <v>186</v>
      </c>
      <c r="D66" s="71"/>
      <c r="L66">
        <f>YEAR(D66)</f>
        <v>1900</v>
      </c>
      <c r="M66">
        <f>IF(OR(L66=2019,L66=2018,L66=2017),1,0)</f>
        <v>0</v>
      </c>
    </row>
    <row r="67" spans="2:23" ht="15.75" thickBot="1" x14ac:dyDescent="0.3">
      <c r="B67" s="24" t="s">
        <v>57</v>
      </c>
      <c r="D67" s="70"/>
    </row>
    <row r="68" spans="2:23" x14ac:dyDescent="0.25">
      <c r="B68" s="24"/>
    </row>
    <row r="69" spans="2:23" ht="15.75" thickBot="1" x14ac:dyDescent="0.3">
      <c r="B69" s="24" t="s">
        <v>197</v>
      </c>
    </row>
    <row r="70" spans="2:23" x14ac:dyDescent="0.25">
      <c r="B70" s="151"/>
      <c r="C70" s="152"/>
      <c r="D70" s="152"/>
      <c r="E70" s="152"/>
      <c r="F70" s="153"/>
      <c r="L70" s="36" t="b">
        <f>IF(B70=0,FALSE,TRUE)</f>
        <v>0</v>
      </c>
    </row>
    <row r="71" spans="2:23" x14ac:dyDescent="0.25">
      <c r="B71" s="154"/>
      <c r="C71" s="115"/>
      <c r="D71" s="115"/>
      <c r="E71" s="115"/>
      <c r="F71" s="155"/>
    </row>
    <row r="72" spans="2:23" ht="15.75" thickBot="1" x14ac:dyDescent="0.3">
      <c r="B72" s="156"/>
      <c r="C72" s="157"/>
      <c r="D72" s="157"/>
      <c r="E72" s="157"/>
      <c r="F72" s="158"/>
    </row>
  </sheetData>
  <sheetProtection algorithmName="SHA-512" hashValue="RDA1Oi8GICEa1L3ZVWzxB3FI2kGX2Epuo2IxkTuiatQ6v6+mbOIGGFdKeFGdD/1nhyfBfdurvmgnCZz4f7iYOw==" saltValue="As9UYC78G1PZSz+nnXIeNw==" spinCount="100000" sheet="1" objects="1" scenarios="1"/>
  <mergeCells count="17">
    <mergeCell ref="B35:F37"/>
    <mergeCell ref="B6:D6"/>
    <mergeCell ref="B70:F72"/>
    <mergeCell ref="E6:F6"/>
    <mergeCell ref="Q6:S6"/>
    <mergeCell ref="R42:U45"/>
    <mergeCell ref="R52:U55"/>
    <mergeCell ref="P1:W1"/>
    <mergeCell ref="P47:W47"/>
    <mergeCell ref="P49:W49"/>
    <mergeCell ref="R59:U62"/>
    <mergeCell ref="P65:W65"/>
    <mergeCell ref="T6:U6"/>
    <mergeCell ref="R17:U20"/>
    <mergeCell ref="R10:U13"/>
    <mergeCell ref="R24:U27"/>
    <mergeCell ref="R31:U34"/>
  </mergeCells>
  <pageMargins left="0.23622047244094491" right="0.23622047244094491" top="0.74803149606299213" bottom="0.74803149606299213" header="0.31496062992125984" footer="0.31496062992125984"/>
  <pageSetup paperSize="9"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from>
                    <xdr:col>0</xdr:col>
                    <xdr:colOff>295275</xdr:colOff>
                    <xdr:row>20</xdr:row>
                    <xdr:rowOff>133350</xdr:rowOff>
                  </from>
                  <to>
                    <xdr:col>3</xdr:col>
                    <xdr:colOff>561975</xdr:colOff>
                    <xdr:row>26</xdr:row>
                    <xdr:rowOff>123825</xdr:rowOff>
                  </to>
                </anchor>
              </controlPr>
            </control>
          </mc:Choice>
        </mc:AlternateContent>
        <mc:AlternateContent xmlns:mc="http://schemas.openxmlformats.org/markup-compatibility/2006">
          <mc:Choice Requires="x14">
            <control shapeId="21506" r:id="rId5" name="Check Box 2">
              <controlPr locked="0" defaultSize="0" autoFill="0" autoLine="0" autoPict="0">
                <anchor moveWithCells="1">
                  <from>
                    <xdr:col>1</xdr:col>
                    <xdr:colOff>152400</xdr:colOff>
                    <xdr:row>21</xdr:row>
                    <xdr:rowOff>95250</xdr:rowOff>
                  </from>
                  <to>
                    <xdr:col>1</xdr:col>
                    <xdr:colOff>1495425</xdr:colOff>
                    <xdr:row>22</xdr:row>
                    <xdr:rowOff>104775</xdr:rowOff>
                  </to>
                </anchor>
              </controlPr>
            </control>
          </mc:Choice>
        </mc:AlternateContent>
        <mc:AlternateContent xmlns:mc="http://schemas.openxmlformats.org/markup-compatibility/2006">
          <mc:Choice Requires="x14">
            <control shapeId="21507" r:id="rId6" name="Check Box 3">
              <controlPr locked="0" defaultSize="0" autoFill="0" autoLine="0" autoPict="0">
                <anchor moveWithCells="1">
                  <from>
                    <xdr:col>1</xdr:col>
                    <xdr:colOff>152400</xdr:colOff>
                    <xdr:row>23</xdr:row>
                    <xdr:rowOff>38100</xdr:rowOff>
                  </from>
                  <to>
                    <xdr:col>1</xdr:col>
                    <xdr:colOff>1704975</xdr:colOff>
                    <xdr:row>24</xdr:row>
                    <xdr:rowOff>19050</xdr:rowOff>
                  </to>
                </anchor>
              </controlPr>
            </control>
          </mc:Choice>
        </mc:AlternateContent>
        <mc:AlternateContent xmlns:mc="http://schemas.openxmlformats.org/markup-compatibility/2006">
          <mc:Choice Requires="x14">
            <control shapeId="21509" r:id="rId7" name="Check Box 5">
              <controlPr locked="0" defaultSize="0" autoFill="0" autoLine="0" autoPict="0">
                <anchor moveWithCells="1">
                  <from>
                    <xdr:col>1</xdr:col>
                    <xdr:colOff>228600</xdr:colOff>
                    <xdr:row>44</xdr:row>
                    <xdr:rowOff>161925</xdr:rowOff>
                  </from>
                  <to>
                    <xdr:col>2</xdr:col>
                    <xdr:colOff>276225</xdr:colOff>
                    <xdr:row>46</xdr:row>
                    <xdr:rowOff>9525</xdr:rowOff>
                  </to>
                </anchor>
              </controlPr>
            </control>
          </mc:Choice>
        </mc:AlternateContent>
        <mc:AlternateContent xmlns:mc="http://schemas.openxmlformats.org/markup-compatibility/2006">
          <mc:Choice Requires="x14">
            <control shapeId="21512" r:id="rId8" name="Check Box 8">
              <controlPr locked="0" defaultSize="0" autoFill="0" autoLine="0" autoPict="0">
                <anchor moveWithCells="1">
                  <from>
                    <xdr:col>1</xdr:col>
                    <xdr:colOff>142875</xdr:colOff>
                    <xdr:row>24</xdr:row>
                    <xdr:rowOff>104775</xdr:rowOff>
                  </from>
                  <to>
                    <xdr:col>2</xdr:col>
                    <xdr:colOff>0</xdr:colOff>
                    <xdr:row>25</xdr:row>
                    <xdr:rowOff>161925</xdr:rowOff>
                  </to>
                </anchor>
              </controlPr>
            </control>
          </mc:Choice>
        </mc:AlternateContent>
        <mc:AlternateContent xmlns:mc="http://schemas.openxmlformats.org/markup-compatibility/2006">
          <mc:Choice Requires="x14">
            <control shapeId="21515" r:id="rId9" name="Check Box 11">
              <controlPr defaultSize="0" autoFill="0" autoLine="0" autoPict="0">
                <anchor moveWithCells="1">
                  <from>
                    <xdr:col>1</xdr:col>
                    <xdr:colOff>38100</xdr:colOff>
                    <xdr:row>8</xdr:row>
                    <xdr:rowOff>161925</xdr:rowOff>
                  </from>
                  <to>
                    <xdr:col>2</xdr:col>
                    <xdr:colOff>9525</xdr:colOff>
                    <xdr:row>9</xdr:row>
                    <xdr:rowOff>180975</xdr:rowOff>
                  </to>
                </anchor>
              </controlPr>
            </control>
          </mc:Choice>
        </mc:AlternateContent>
        <mc:AlternateContent xmlns:mc="http://schemas.openxmlformats.org/markup-compatibility/2006">
          <mc:Choice Requires="x14">
            <control shapeId="21516" r:id="rId10" name="Check Box 12">
              <controlPr defaultSize="0" autoFill="0" autoLine="0" autoPict="0">
                <anchor moveWithCells="1">
                  <from>
                    <xdr:col>1</xdr:col>
                    <xdr:colOff>38100</xdr:colOff>
                    <xdr:row>12</xdr:row>
                    <xdr:rowOff>161925</xdr:rowOff>
                  </from>
                  <to>
                    <xdr:col>2</xdr:col>
                    <xdr:colOff>9525</xdr:colOff>
                    <xdr:row>14</xdr:row>
                    <xdr:rowOff>9525</xdr:rowOff>
                  </to>
                </anchor>
              </controlPr>
            </control>
          </mc:Choice>
        </mc:AlternateContent>
        <mc:AlternateContent xmlns:mc="http://schemas.openxmlformats.org/markup-compatibility/2006">
          <mc:Choice Requires="x14">
            <control shapeId="21517" r:id="rId11" name="Check Box 13">
              <controlPr defaultSize="0" autoFill="0" autoLine="0" autoPict="0">
                <anchor moveWithCells="1">
                  <from>
                    <xdr:col>1</xdr:col>
                    <xdr:colOff>38100</xdr:colOff>
                    <xdr:row>16</xdr:row>
                    <xdr:rowOff>161925</xdr:rowOff>
                  </from>
                  <to>
                    <xdr:col>2</xdr:col>
                    <xdr:colOff>9525</xdr:colOff>
                    <xdr:row>17</xdr:row>
                    <xdr:rowOff>180975</xdr:rowOff>
                  </to>
                </anchor>
              </controlPr>
            </control>
          </mc:Choice>
        </mc:AlternateContent>
        <mc:AlternateContent xmlns:mc="http://schemas.openxmlformats.org/markup-compatibility/2006">
          <mc:Choice Requires="x14">
            <control shapeId="21521" r:id="rId12" name="Check Box 17">
              <controlPr locked="0" defaultSize="0" autoFill="0" autoLine="0" autoPict="0">
                <anchor moveWithCells="1">
                  <from>
                    <xdr:col>1</xdr:col>
                    <xdr:colOff>228600</xdr:colOff>
                    <xdr:row>52</xdr:row>
                    <xdr:rowOff>38100</xdr:rowOff>
                  </from>
                  <to>
                    <xdr:col>4</xdr:col>
                    <xdr:colOff>0</xdr:colOff>
                    <xdr:row>54</xdr:row>
                    <xdr:rowOff>47625</xdr:rowOff>
                  </to>
                </anchor>
              </controlPr>
            </control>
          </mc:Choice>
        </mc:AlternateContent>
        <mc:AlternateContent xmlns:mc="http://schemas.openxmlformats.org/markup-compatibility/2006">
          <mc:Choice Requires="x14">
            <control shapeId="21524" r:id="rId13" name="Check Box 20">
              <controlPr locked="0" defaultSize="0" autoFill="0" autoLine="0" autoPict="0">
                <anchor moveWithCells="1">
                  <from>
                    <xdr:col>1</xdr:col>
                    <xdr:colOff>228600</xdr:colOff>
                    <xdr:row>61</xdr:row>
                    <xdr:rowOff>47625</xdr:rowOff>
                  </from>
                  <to>
                    <xdr:col>3</xdr:col>
                    <xdr:colOff>704850</xdr:colOff>
                    <xdr:row>64</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W40"/>
  <sheetViews>
    <sheetView view="pageBreakPreview" zoomScale="85" zoomScaleNormal="100" zoomScaleSheetLayoutView="85" workbookViewId="0"/>
  </sheetViews>
  <sheetFormatPr baseColWidth="10" defaultRowHeight="15" x14ac:dyDescent="0.25"/>
  <cols>
    <col min="1" max="1" width="3.140625" bestFit="1" customWidth="1"/>
    <col min="2" max="2" width="26.5703125" customWidth="1"/>
    <col min="3" max="3" width="8" customWidth="1"/>
    <col min="4" max="4" width="22.140625" customWidth="1"/>
    <col min="5" max="5" width="3.42578125" bestFit="1" customWidth="1"/>
    <col min="7" max="10" width="10.85546875" hidden="1" customWidth="1"/>
    <col min="11" max="11" width="7" hidden="1" customWidth="1"/>
    <col min="12" max="12" width="11.140625" hidden="1" customWidth="1"/>
    <col min="13" max="13" width="8.85546875" hidden="1" customWidth="1"/>
    <col min="14" max="14" width="1.85546875" hidden="1" customWidth="1"/>
    <col min="15" max="15" width="10.85546875" hidden="1" customWidth="1"/>
    <col min="16" max="16" width="0" hidden="1" customWidth="1"/>
    <col min="17" max="17" width="11.28515625" hidden="1" customWidth="1"/>
    <col min="18" max="23" width="0" hidden="1" customWidth="1"/>
  </cols>
  <sheetData>
    <row r="1" spans="1:23" x14ac:dyDescent="0.25">
      <c r="B1" t="s">
        <v>366</v>
      </c>
      <c r="N1" s="24"/>
      <c r="P1" s="110" t="s">
        <v>340</v>
      </c>
      <c r="Q1" s="110"/>
      <c r="R1" s="110"/>
      <c r="S1" s="110"/>
      <c r="T1" s="110"/>
      <c r="U1" s="110"/>
      <c r="V1" s="110"/>
      <c r="W1" s="110"/>
    </row>
    <row r="2" spans="1:23" ht="14.45" x14ac:dyDescent="0.35">
      <c r="N2" s="24"/>
      <c r="P2" t="s">
        <v>198</v>
      </c>
      <c r="Q2" t="s">
        <v>199</v>
      </c>
      <c r="W2" t="s">
        <v>19</v>
      </c>
    </row>
    <row r="3" spans="1:23" ht="14.45" x14ac:dyDescent="0.35">
      <c r="A3" t="s">
        <v>198</v>
      </c>
      <c r="B3" t="s">
        <v>199</v>
      </c>
      <c r="E3">
        <f>E5</f>
        <v>0</v>
      </c>
      <c r="F3" t="s">
        <v>19</v>
      </c>
      <c r="N3" s="24"/>
    </row>
    <row r="4" spans="1:23" ht="14.45" x14ac:dyDescent="0.35">
      <c r="N4" s="24"/>
    </row>
    <row r="5" spans="1:23" ht="14.45" x14ac:dyDescent="0.35">
      <c r="E5">
        <f>O18</f>
        <v>0</v>
      </c>
      <c r="F5" t="s">
        <v>19</v>
      </c>
      <c r="N5" s="24"/>
      <c r="P5" s="11"/>
      <c r="Q5" s="24" t="s">
        <v>343</v>
      </c>
      <c r="W5" t="s">
        <v>23</v>
      </c>
    </row>
    <row r="6" spans="1:23" ht="14.45" x14ac:dyDescent="0.35">
      <c r="L6" t="s">
        <v>109</v>
      </c>
      <c r="M6" t="s">
        <v>110</v>
      </c>
      <c r="O6" t="s">
        <v>111</v>
      </c>
    </row>
    <row r="7" spans="1:23" x14ac:dyDescent="0.25">
      <c r="K7" t="s">
        <v>112</v>
      </c>
      <c r="L7" t="s">
        <v>113</v>
      </c>
      <c r="P7" t="s">
        <v>342</v>
      </c>
      <c r="Q7" s="1"/>
      <c r="R7" s="143"/>
      <c r="S7" s="144"/>
      <c r="T7" s="144"/>
      <c r="U7" s="145"/>
    </row>
    <row r="8" spans="1:23" ht="15.75" thickBot="1" x14ac:dyDescent="0.3">
      <c r="K8" s="36" t="b">
        <v>0</v>
      </c>
      <c r="L8">
        <f>IF(AND(D21&lt;&gt;0,$B$36&lt;&gt;0,K8=TRUE,L20=1),2,0)</f>
        <v>0</v>
      </c>
      <c r="M8" s="36" t="b">
        <v>0</v>
      </c>
      <c r="N8">
        <f>IF(AND(M8=TRUE,$B$36&lt;&gt;0),2,)</f>
        <v>0</v>
      </c>
      <c r="O8">
        <f>IF(OR(L8=2,N8=2),2,)</f>
        <v>0</v>
      </c>
      <c r="P8" s="1" t="s">
        <v>341</v>
      </c>
      <c r="Q8" s="1"/>
      <c r="R8" s="146"/>
      <c r="S8" s="105"/>
      <c r="T8" s="105"/>
      <c r="U8" s="147"/>
    </row>
    <row r="9" spans="1:23" ht="15.75" thickBot="1" x14ac:dyDescent="0.3">
      <c r="P9" s="21"/>
      <c r="Q9" s="1"/>
      <c r="R9" s="146"/>
      <c r="S9" s="105"/>
      <c r="T9" s="105"/>
      <c r="U9" s="147"/>
    </row>
    <row r="10" spans="1:23" x14ac:dyDescent="0.25">
      <c r="K10" s="36" t="b">
        <v>0</v>
      </c>
      <c r="L10">
        <f>IF(AND(D24&lt;&gt;0,$B$36&lt;&gt;0,K10=TRUE,L23=1),2,0)</f>
        <v>0</v>
      </c>
      <c r="M10" s="36" t="b">
        <v>0</v>
      </c>
      <c r="N10">
        <f>IF(AND(M10=TRUE,$B$36&lt;&gt;0),2,)</f>
        <v>0</v>
      </c>
      <c r="O10">
        <f>IF(OR(L10=2,N10=2),2,)</f>
        <v>0</v>
      </c>
      <c r="P10" s="1"/>
      <c r="Q10" s="1"/>
      <c r="R10" s="148"/>
      <c r="S10" s="149"/>
      <c r="T10" s="149"/>
      <c r="U10" s="150"/>
    </row>
    <row r="12" spans="1:23" ht="14.45" x14ac:dyDescent="0.35">
      <c r="K12" s="36" t="b">
        <v>0</v>
      </c>
      <c r="L12">
        <f>IF(AND(D27&lt;&gt;0,$B$36&lt;&gt;0,K12=TRUE,L26=1),2,0)</f>
        <v>0</v>
      </c>
      <c r="M12" s="36" t="b">
        <v>0</v>
      </c>
      <c r="N12">
        <f>IF(AND(M12=TRUE,$B$36&lt;&gt;0),2,)</f>
        <v>0</v>
      </c>
      <c r="O12">
        <f>IF(OR(L12=2,N12=2),2,)</f>
        <v>0</v>
      </c>
      <c r="P12" s="11"/>
      <c r="Q12" s="24" t="s">
        <v>344</v>
      </c>
      <c r="W12" t="s">
        <v>23</v>
      </c>
    </row>
    <row r="14" spans="1:23" x14ac:dyDescent="0.25">
      <c r="K14" s="36" t="b">
        <v>0</v>
      </c>
      <c r="L14">
        <f>IF(AND(D30&lt;&gt;0,$B$36&lt;&gt;0,K14=TRUE,L29=1),2,0)</f>
        <v>0</v>
      </c>
      <c r="M14" s="36" t="b">
        <v>0</v>
      </c>
      <c r="N14">
        <f>IF(AND(M14=TRUE,$B$36&lt;&gt;0),2,)</f>
        <v>0</v>
      </c>
      <c r="O14">
        <f>IF(OR(L14=2,N14=2),2,)</f>
        <v>0</v>
      </c>
      <c r="P14" t="s">
        <v>342</v>
      </c>
      <c r="Q14" s="1"/>
      <c r="R14" s="143"/>
      <c r="S14" s="144"/>
      <c r="T14" s="144"/>
      <c r="U14" s="145"/>
    </row>
    <row r="15" spans="1:23" ht="15.75" thickBot="1" x14ac:dyDescent="0.3">
      <c r="P15" s="1" t="s">
        <v>341</v>
      </c>
      <c r="Q15" s="1"/>
      <c r="R15" s="146"/>
      <c r="S15" s="105"/>
      <c r="T15" s="105"/>
      <c r="U15" s="147"/>
    </row>
    <row r="16" spans="1:23" ht="15.75" thickBot="1" x14ac:dyDescent="0.3">
      <c r="K16" s="36" t="b">
        <v>0</v>
      </c>
      <c r="L16">
        <f>IF(AND(D33&lt;&gt;0,$B$36&lt;&gt;0,K16=TRUE,L32=1),2,0)</f>
        <v>0</v>
      </c>
      <c r="M16" s="36" t="b">
        <v>0</v>
      </c>
      <c r="N16">
        <f>IF(AND(M16=TRUE,$B$36&lt;&gt;0),2,)</f>
        <v>0</v>
      </c>
      <c r="O16">
        <f>IF(OR(L16=2,N16=2),2,)</f>
        <v>0</v>
      </c>
      <c r="P16" s="21"/>
      <c r="Q16" s="1"/>
      <c r="R16" s="146"/>
      <c r="S16" s="105"/>
      <c r="T16" s="105"/>
      <c r="U16" s="147"/>
    </row>
    <row r="17" spans="2:23" x14ac:dyDescent="0.25">
      <c r="P17" s="1"/>
      <c r="Q17" s="1"/>
      <c r="R17" s="148"/>
      <c r="S17" s="149"/>
      <c r="T17" s="149"/>
      <c r="U17" s="150"/>
    </row>
    <row r="18" spans="2:23" ht="14.45" x14ac:dyDescent="0.35">
      <c r="O18">
        <f>SUM(O8:O16)</f>
        <v>0</v>
      </c>
    </row>
    <row r="19" spans="2:23" thickBot="1" x14ac:dyDescent="0.4">
      <c r="P19" s="11"/>
      <c r="Q19" s="24" t="s">
        <v>345</v>
      </c>
      <c r="W19" t="s">
        <v>23</v>
      </c>
    </row>
    <row r="20" spans="2:23" thickBot="1" x14ac:dyDescent="0.4">
      <c r="B20" t="s">
        <v>201</v>
      </c>
      <c r="D20" s="71"/>
      <c r="F20" s="32" t="str">
        <f>IF(D20=0,"",IF(L20=1,"","Zeitraum &gt;2 Jahre"))</f>
        <v/>
      </c>
      <c r="K20">
        <f>YEAR(D20)</f>
        <v>1900</v>
      </c>
      <c r="L20">
        <f>IF(OR(K20=2019,K20=2018,K20=2017),1,0)</f>
        <v>0</v>
      </c>
    </row>
    <row r="21" spans="2:23" ht="15.75" thickBot="1" x14ac:dyDescent="0.3">
      <c r="B21" t="s">
        <v>202</v>
      </c>
      <c r="D21" s="70"/>
      <c r="P21" t="s">
        <v>342</v>
      </c>
      <c r="Q21" s="1"/>
      <c r="R21" s="143"/>
      <c r="S21" s="144"/>
      <c r="T21" s="144"/>
      <c r="U21" s="145"/>
    </row>
    <row r="22" spans="2:23" ht="15.75" thickBot="1" x14ac:dyDescent="0.3">
      <c r="P22" s="1" t="s">
        <v>341</v>
      </c>
      <c r="Q22" s="1"/>
      <c r="R22" s="146"/>
      <c r="S22" s="105"/>
      <c r="T22" s="105"/>
      <c r="U22" s="147"/>
    </row>
    <row r="23" spans="2:23" ht="15.75" thickBot="1" x14ac:dyDescent="0.3">
      <c r="B23" t="s">
        <v>203</v>
      </c>
      <c r="D23" s="71"/>
      <c r="F23" s="32" t="str">
        <f>IF(D23=0,"",IF(L23=1,"","Zeitraum &gt;2 Jahre"))</f>
        <v/>
      </c>
      <c r="K23">
        <f>YEAR(D23)</f>
        <v>1900</v>
      </c>
      <c r="L23">
        <f>IF(OR(K23=2019,K23=2018,K23=2017),1,0)</f>
        <v>0</v>
      </c>
      <c r="P23" s="21"/>
      <c r="Q23" s="1"/>
      <c r="R23" s="146"/>
      <c r="S23" s="105"/>
      <c r="T23" s="105"/>
      <c r="U23" s="147"/>
    </row>
    <row r="24" spans="2:23" ht="15.75" thickBot="1" x14ac:dyDescent="0.3">
      <c r="B24" t="s">
        <v>204</v>
      </c>
      <c r="D24" s="70"/>
      <c r="P24" s="1"/>
      <c r="Q24" s="1"/>
      <c r="R24" s="148"/>
      <c r="S24" s="149"/>
      <c r="T24" s="149"/>
      <c r="U24" s="150"/>
    </row>
    <row r="25" spans="2:23" thickBot="1" x14ac:dyDescent="0.4"/>
    <row r="26" spans="2:23" thickBot="1" x14ac:dyDescent="0.4">
      <c r="B26" t="s">
        <v>205</v>
      </c>
      <c r="D26" s="71"/>
      <c r="F26" s="32" t="str">
        <f>IF(D26=0,"",IF(L26=1,"","Zeitraum &gt;2 Jahre"))</f>
        <v/>
      </c>
      <c r="K26">
        <f>YEAR(D26)</f>
        <v>1900</v>
      </c>
      <c r="L26">
        <f>IF(OR(K26=2019,K26=2018,K26=2017),1,0)</f>
        <v>0</v>
      </c>
      <c r="P26" s="11"/>
      <c r="Q26" s="24" t="s">
        <v>346</v>
      </c>
      <c r="W26" t="s">
        <v>23</v>
      </c>
    </row>
    <row r="27" spans="2:23" thickBot="1" x14ac:dyDescent="0.4">
      <c r="B27" t="s">
        <v>206</v>
      </c>
      <c r="D27" s="70"/>
    </row>
    <row r="28" spans="2:23" ht="15.75" thickBot="1" x14ac:dyDescent="0.3">
      <c r="P28" t="s">
        <v>342</v>
      </c>
      <c r="Q28" s="1"/>
      <c r="R28" s="143"/>
      <c r="S28" s="144"/>
      <c r="T28" s="144"/>
      <c r="U28" s="145"/>
    </row>
    <row r="29" spans="2:23" ht="15.75" thickBot="1" x14ac:dyDescent="0.3">
      <c r="B29" t="s">
        <v>207</v>
      </c>
      <c r="D29" s="71"/>
      <c r="F29" s="32" t="str">
        <f>IF(D29=0,"",IF(L29=1,"","Zeitraum &gt;2 Jahre"))</f>
        <v/>
      </c>
      <c r="K29">
        <f>YEAR(D29)</f>
        <v>1900</v>
      </c>
      <c r="L29">
        <f>IF(OR(K29=2019,K29=2018,K29=2017),1,0)</f>
        <v>0</v>
      </c>
      <c r="P29" s="1" t="s">
        <v>341</v>
      </c>
      <c r="Q29" s="1"/>
      <c r="R29" s="146"/>
      <c r="S29" s="105"/>
      <c r="T29" s="105"/>
      <c r="U29" s="147"/>
    </row>
    <row r="30" spans="2:23" ht="15.75" thickBot="1" x14ac:dyDescent="0.3">
      <c r="B30" t="s">
        <v>208</v>
      </c>
      <c r="D30" s="70"/>
      <c r="P30" s="21"/>
      <c r="Q30" s="1"/>
      <c r="R30" s="146"/>
      <c r="S30" s="105"/>
      <c r="T30" s="105"/>
      <c r="U30" s="147"/>
    </row>
    <row r="31" spans="2:23" ht="15.75" thickBot="1" x14ac:dyDescent="0.3">
      <c r="P31" s="1"/>
      <c r="Q31" s="1"/>
      <c r="R31" s="148"/>
      <c r="S31" s="149"/>
      <c r="T31" s="149"/>
      <c r="U31" s="150"/>
    </row>
    <row r="32" spans="2:23" thickBot="1" x14ac:dyDescent="0.4">
      <c r="B32" t="s">
        <v>209</v>
      </c>
      <c r="D32" s="71"/>
      <c r="F32" s="32" t="str">
        <f>IF(D32=0,"",IF(L32=1,"","Zeitraum &gt;2 Jahre"))</f>
        <v/>
      </c>
      <c r="K32">
        <f>YEAR(D32)</f>
        <v>1900</v>
      </c>
      <c r="L32">
        <f>IF(OR(K32=2019,K32=2018,K32=2017),1,0)</f>
        <v>0</v>
      </c>
    </row>
    <row r="33" spans="2:23" thickBot="1" x14ac:dyDescent="0.4">
      <c r="B33" t="s">
        <v>210</v>
      </c>
      <c r="D33" s="70"/>
      <c r="P33" s="11"/>
      <c r="Q33" s="24" t="s">
        <v>347</v>
      </c>
      <c r="W33" t="s">
        <v>23</v>
      </c>
    </row>
    <row r="35" spans="2:23" ht="15.75" thickBot="1" x14ac:dyDescent="0.3">
      <c r="B35" t="s">
        <v>200</v>
      </c>
      <c r="P35" t="s">
        <v>342</v>
      </c>
      <c r="Q35" s="1"/>
      <c r="R35" s="143"/>
      <c r="S35" s="144"/>
      <c r="T35" s="144"/>
      <c r="U35" s="145"/>
    </row>
    <row r="36" spans="2:23" ht="53.45" customHeight="1" thickBot="1" x14ac:dyDescent="0.3">
      <c r="B36" s="129"/>
      <c r="C36" s="132"/>
      <c r="D36" s="130"/>
      <c r="L36" t="b">
        <f>IF(B36=0,FALSE,TRUE)</f>
        <v>0</v>
      </c>
      <c r="P36" s="1" t="s">
        <v>341</v>
      </c>
      <c r="Q36" s="1"/>
      <c r="R36" s="146"/>
      <c r="S36" s="105"/>
      <c r="T36" s="105"/>
      <c r="U36" s="147"/>
    </row>
    <row r="37" spans="2:23" ht="15.75" thickBot="1" x14ac:dyDescent="0.3">
      <c r="N37" s="24"/>
      <c r="P37" s="21"/>
      <c r="Q37" s="1"/>
      <c r="R37" s="146"/>
      <c r="S37" s="105"/>
      <c r="T37" s="105"/>
      <c r="U37" s="147"/>
    </row>
    <row r="38" spans="2:23" x14ac:dyDescent="0.25">
      <c r="N38" s="24"/>
      <c r="P38" s="1"/>
      <c r="Q38" s="1"/>
      <c r="R38" s="148"/>
      <c r="S38" s="149"/>
      <c r="T38" s="149"/>
      <c r="U38" s="150"/>
    </row>
    <row r="39" spans="2:23" ht="14.45" x14ac:dyDescent="0.35">
      <c r="N39" s="24"/>
    </row>
    <row r="40" spans="2:23" ht="14.45" x14ac:dyDescent="0.35">
      <c r="P40" s="110" t="s">
        <v>340</v>
      </c>
      <c r="Q40" s="110"/>
      <c r="R40" s="110"/>
      <c r="S40" s="110"/>
      <c r="T40" s="110"/>
      <c r="U40" s="110"/>
      <c r="V40" s="110"/>
      <c r="W40" s="110"/>
    </row>
  </sheetData>
  <sheetProtection algorithmName="SHA-512" hashValue="ltXyT4A7MTf2ffKFnUSoCzlTnKUn8ZgwtcdYLkZMtkHVgOtcRpNgv+xfxuA0DKtiSzkg36W2JjSvE0YiWlTRcQ==" saltValue="8uxM7e1hyYOfOQV2FenrKw==" spinCount="100000" sheet="1" objects="1" scenarios="1"/>
  <mergeCells count="8">
    <mergeCell ref="P40:W40"/>
    <mergeCell ref="P1:W1"/>
    <mergeCell ref="B36:D36"/>
    <mergeCell ref="R7:U10"/>
    <mergeCell ref="R14:U17"/>
    <mergeCell ref="R21:U24"/>
    <mergeCell ref="R28:U31"/>
    <mergeCell ref="R35:U38"/>
  </mergeCells>
  <pageMargins left="0.25" right="0.25" top="0.75" bottom="0.75" header="0.3" footer="0.3"/>
  <pageSetup paperSize="9" orientation="portrait"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Group Box 1">
              <controlPr locked="0" defaultSize="0" autoFill="0" autoPict="0">
                <anchor moveWithCells="1">
                  <from>
                    <xdr:col>1</xdr:col>
                    <xdr:colOff>123825</xdr:colOff>
                    <xdr:row>6</xdr:row>
                    <xdr:rowOff>38100</xdr:rowOff>
                  </from>
                  <to>
                    <xdr:col>6</xdr:col>
                    <xdr:colOff>0</xdr:colOff>
                    <xdr:row>16</xdr:row>
                    <xdr:rowOff>95250</xdr:rowOff>
                  </to>
                </anchor>
              </controlPr>
            </control>
          </mc:Choice>
        </mc:AlternateContent>
        <mc:AlternateContent xmlns:mc="http://schemas.openxmlformats.org/markup-compatibility/2006">
          <mc:Choice Requires="x14">
            <control shapeId="28674" r:id="rId5" name="Check Box 2">
              <controlPr locked="0" defaultSize="0" autoFill="0" autoLine="0" autoPict="0">
                <anchor moveWithCells="1">
                  <from>
                    <xdr:col>1</xdr:col>
                    <xdr:colOff>247650</xdr:colOff>
                    <xdr:row>7</xdr:row>
                    <xdr:rowOff>76200</xdr:rowOff>
                  </from>
                  <to>
                    <xdr:col>2</xdr:col>
                    <xdr:colOff>323850</xdr:colOff>
                    <xdr:row>8</xdr:row>
                    <xdr:rowOff>200025</xdr:rowOff>
                  </to>
                </anchor>
              </controlPr>
            </control>
          </mc:Choice>
        </mc:AlternateContent>
        <mc:AlternateContent xmlns:mc="http://schemas.openxmlformats.org/markup-compatibility/2006">
          <mc:Choice Requires="x14">
            <control shapeId="28675" r:id="rId6" name="Check Box 3">
              <controlPr locked="0" defaultSize="0" autoFill="0" autoLine="0" autoPict="0">
                <anchor moveWithCells="1">
                  <from>
                    <xdr:col>1</xdr:col>
                    <xdr:colOff>247650</xdr:colOff>
                    <xdr:row>8</xdr:row>
                    <xdr:rowOff>161925</xdr:rowOff>
                  </from>
                  <to>
                    <xdr:col>3</xdr:col>
                    <xdr:colOff>76200</xdr:colOff>
                    <xdr:row>10</xdr:row>
                    <xdr:rowOff>85725</xdr:rowOff>
                  </to>
                </anchor>
              </controlPr>
            </control>
          </mc:Choice>
        </mc:AlternateContent>
        <mc:AlternateContent xmlns:mc="http://schemas.openxmlformats.org/markup-compatibility/2006">
          <mc:Choice Requires="x14">
            <control shapeId="28678" r:id="rId7" name="Check Box 6">
              <controlPr locked="0" defaultSize="0" autoFill="0" autoLine="0" autoPict="0">
                <anchor moveWithCells="1">
                  <from>
                    <xdr:col>1</xdr:col>
                    <xdr:colOff>266700</xdr:colOff>
                    <xdr:row>10</xdr:row>
                    <xdr:rowOff>85725</xdr:rowOff>
                  </from>
                  <to>
                    <xdr:col>2</xdr:col>
                    <xdr:colOff>228600</xdr:colOff>
                    <xdr:row>12</xdr:row>
                    <xdr:rowOff>9525</xdr:rowOff>
                  </to>
                </anchor>
              </controlPr>
            </control>
          </mc:Choice>
        </mc:AlternateContent>
        <mc:AlternateContent xmlns:mc="http://schemas.openxmlformats.org/markup-compatibility/2006">
          <mc:Choice Requires="x14">
            <control shapeId="28680" r:id="rId8" name="Check Box 8">
              <controlPr locked="0" defaultSize="0" autoFill="0" autoLine="0" autoPict="0">
                <anchor moveWithCells="1">
                  <from>
                    <xdr:col>1</xdr:col>
                    <xdr:colOff>257175</xdr:colOff>
                    <xdr:row>12</xdr:row>
                    <xdr:rowOff>47625</xdr:rowOff>
                  </from>
                  <to>
                    <xdr:col>3</xdr:col>
                    <xdr:colOff>838200</xdr:colOff>
                    <xdr:row>13</xdr:row>
                    <xdr:rowOff>133350</xdr:rowOff>
                  </to>
                </anchor>
              </controlPr>
            </control>
          </mc:Choice>
        </mc:AlternateContent>
        <mc:AlternateContent xmlns:mc="http://schemas.openxmlformats.org/markup-compatibility/2006">
          <mc:Choice Requires="x14">
            <control shapeId="28681" r:id="rId9" name="Check Box 9">
              <controlPr locked="0" defaultSize="0" autoFill="0" autoLine="0" autoPict="0">
                <anchor moveWithCells="1">
                  <from>
                    <xdr:col>1</xdr:col>
                    <xdr:colOff>257175</xdr:colOff>
                    <xdr:row>14</xdr:row>
                    <xdr:rowOff>47625</xdr:rowOff>
                  </from>
                  <to>
                    <xdr:col>3</xdr:col>
                    <xdr:colOff>704850</xdr:colOff>
                    <xdr:row>15</xdr:row>
                    <xdr:rowOff>123825</xdr:rowOff>
                  </to>
                </anchor>
              </controlPr>
            </control>
          </mc:Choice>
        </mc:AlternateContent>
        <mc:AlternateContent xmlns:mc="http://schemas.openxmlformats.org/markup-compatibility/2006">
          <mc:Choice Requires="x14">
            <control shapeId="28691" r:id="rId10" name="Label 19">
              <controlPr defaultSize="0" autoFill="0" autoLine="0" autoPict="0">
                <anchor moveWithCells="1" sizeWithCells="1">
                  <from>
                    <xdr:col>3</xdr:col>
                    <xdr:colOff>1276350</xdr:colOff>
                    <xdr:row>6</xdr:row>
                    <xdr:rowOff>28575</xdr:rowOff>
                  </from>
                  <to>
                    <xdr:col>6</xdr:col>
                    <xdr:colOff>0</xdr:colOff>
                    <xdr:row>8</xdr:row>
                    <xdr:rowOff>0</xdr:rowOff>
                  </to>
                </anchor>
              </controlPr>
            </control>
          </mc:Choice>
        </mc:AlternateContent>
        <mc:AlternateContent xmlns:mc="http://schemas.openxmlformats.org/markup-compatibility/2006">
          <mc:Choice Requires="x14">
            <control shapeId="28692" r:id="rId11" name="Check Box 20">
              <controlPr locked="0" defaultSize="0" autoFill="0" autoLine="0" autoPict="0">
                <anchor moveWithCells="1">
                  <from>
                    <xdr:col>5</xdr:col>
                    <xdr:colOff>0</xdr:colOff>
                    <xdr:row>7</xdr:row>
                    <xdr:rowOff>114300</xdr:rowOff>
                  </from>
                  <to>
                    <xdr:col>5</xdr:col>
                    <xdr:colOff>276225</xdr:colOff>
                    <xdr:row>8</xdr:row>
                    <xdr:rowOff>123825</xdr:rowOff>
                  </to>
                </anchor>
              </controlPr>
            </control>
          </mc:Choice>
        </mc:AlternateContent>
        <mc:AlternateContent xmlns:mc="http://schemas.openxmlformats.org/markup-compatibility/2006">
          <mc:Choice Requires="x14">
            <control shapeId="28693" r:id="rId12" name="Check Box 21">
              <controlPr locked="0" defaultSize="0" autoFill="0" autoLine="0" autoPict="0">
                <anchor moveWithCells="1">
                  <from>
                    <xdr:col>5</xdr:col>
                    <xdr:colOff>0</xdr:colOff>
                    <xdr:row>9</xdr:row>
                    <xdr:rowOff>9525</xdr:rowOff>
                  </from>
                  <to>
                    <xdr:col>5</xdr:col>
                    <xdr:colOff>276225</xdr:colOff>
                    <xdr:row>10</xdr:row>
                    <xdr:rowOff>38100</xdr:rowOff>
                  </to>
                </anchor>
              </controlPr>
            </control>
          </mc:Choice>
        </mc:AlternateContent>
        <mc:AlternateContent xmlns:mc="http://schemas.openxmlformats.org/markup-compatibility/2006">
          <mc:Choice Requires="x14">
            <control shapeId="28694" r:id="rId13" name="Check Box 22">
              <controlPr locked="0" defaultSize="0" autoFill="0" autoLine="0" autoPict="0">
                <anchor moveWithCells="1">
                  <from>
                    <xdr:col>5</xdr:col>
                    <xdr:colOff>0</xdr:colOff>
                    <xdr:row>10</xdr:row>
                    <xdr:rowOff>123825</xdr:rowOff>
                  </from>
                  <to>
                    <xdr:col>5</xdr:col>
                    <xdr:colOff>276225</xdr:colOff>
                    <xdr:row>11</xdr:row>
                    <xdr:rowOff>161925</xdr:rowOff>
                  </to>
                </anchor>
              </controlPr>
            </control>
          </mc:Choice>
        </mc:AlternateContent>
        <mc:AlternateContent xmlns:mc="http://schemas.openxmlformats.org/markup-compatibility/2006">
          <mc:Choice Requires="x14">
            <control shapeId="28695" r:id="rId14" name="Check Box 23">
              <controlPr locked="0" defaultSize="0" autoFill="0" autoLine="0" autoPict="0">
                <anchor moveWithCells="1">
                  <from>
                    <xdr:col>5</xdr:col>
                    <xdr:colOff>0</xdr:colOff>
                    <xdr:row>12</xdr:row>
                    <xdr:rowOff>76200</xdr:rowOff>
                  </from>
                  <to>
                    <xdr:col>5</xdr:col>
                    <xdr:colOff>276225</xdr:colOff>
                    <xdr:row>13</xdr:row>
                    <xdr:rowOff>114300</xdr:rowOff>
                  </to>
                </anchor>
              </controlPr>
            </control>
          </mc:Choice>
        </mc:AlternateContent>
        <mc:AlternateContent xmlns:mc="http://schemas.openxmlformats.org/markup-compatibility/2006">
          <mc:Choice Requires="x14">
            <control shapeId="28696" r:id="rId15" name="Check Box 24">
              <controlPr locked="0" defaultSize="0" autoFill="0" autoLine="0" autoPict="0">
                <anchor moveWithCells="1">
                  <from>
                    <xdr:col>5</xdr:col>
                    <xdr:colOff>0</xdr:colOff>
                    <xdr:row>14</xdr:row>
                    <xdr:rowOff>76200</xdr:rowOff>
                  </from>
                  <to>
                    <xdr:col>5</xdr:col>
                    <xdr:colOff>276225</xdr:colOff>
                    <xdr:row>15</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W39"/>
  <sheetViews>
    <sheetView view="pageBreakPreview" zoomScale="60" zoomScaleNormal="100" workbookViewId="0"/>
  </sheetViews>
  <sheetFormatPr baseColWidth="10" defaultRowHeight="15" x14ac:dyDescent="0.25"/>
  <cols>
    <col min="1" max="1" width="3.42578125" style="11" bestFit="1" customWidth="1"/>
    <col min="2" max="2" width="16.140625" customWidth="1"/>
    <col min="3" max="3" width="21.42578125" customWidth="1"/>
    <col min="5" max="5" width="4.28515625" customWidth="1"/>
    <col min="6" max="6" width="7" customWidth="1"/>
    <col min="7" max="7" width="8.28515625" customWidth="1"/>
    <col min="9" max="9" width="10.85546875" hidden="1" customWidth="1"/>
    <col min="10" max="10" width="6.42578125" hidden="1" customWidth="1"/>
    <col min="11" max="12" width="10.85546875" hidden="1" customWidth="1"/>
    <col min="13" max="13" width="8.85546875" hidden="1" customWidth="1"/>
    <col min="14" max="16" width="10.85546875" hidden="1" customWidth="1"/>
    <col min="17" max="23" width="0" hidden="1" customWidth="1"/>
  </cols>
  <sheetData>
    <row r="1" spans="1:23" x14ac:dyDescent="0.25">
      <c r="B1" t="s">
        <v>43</v>
      </c>
      <c r="P1" s="110" t="s">
        <v>340</v>
      </c>
      <c r="Q1" s="110"/>
      <c r="R1" s="110"/>
      <c r="S1" s="110"/>
      <c r="T1" s="110"/>
      <c r="U1" s="110"/>
      <c r="V1" s="110"/>
      <c r="W1" s="110"/>
    </row>
    <row r="2" spans="1:23" thickBot="1" x14ac:dyDescent="0.4">
      <c r="G2" t="s">
        <v>24</v>
      </c>
      <c r="P2" s="13" t="s">
        <v>44</v>
      </c>
      <c r="Q2" s="14" t="s">
        <v>45</v>
      </c>
      <c r="W2" t="s">
        <v>19</v>
      </c>
    </row>
    <row r="3" spans="1:23" thickBot="1" x14ac:dyDescent="0.4">
      <c r="A3" s="13" t="s">
        <v>44</v>
      </c>
      <c r="B3" s="14" t="s">
        <v>45</v>
      </c>
      <c r="C3" s="14"/>
      <c r="D3" s="14"/>
      <c r="E3" s="14"/>
      <c r="F3" s="14"/>
      <c r="G3" s="14">
        <f>G6+G12+G19+G24</f>
        <v>0</v>
      </c>
      <c r="H3" s="14" t="s">
        <v>19</v>
      </c>
    </row>
    <row r="5" spans="1:23" ht="14.45" x14ac:dyDescent="0.35">
      <c r="P5" s="11" t="s">
        <v>211</v>
      </c>
      <c r="Q5" t="s">
        <v>212</v>
      </c>
      <c r="W5" t="s">
        <v>28</v>
      </c>
    </row>
    <row r="6" spans="1:23" ht="14.45" x14ac:dyDescent="0.35">
      <c r="A6" s="11" t="s">
        <v>211</v>
      </c>
      <c r="B6" t="s">
        <v>212</v>
      </c>
      <c r="G6">
        <f>O9</f>
        <v>0</v>
      </c>
      <c r="H6" t="s">
        <v>28</v>
      </c>
    </row>
    <row r="7" spans="1:23" x14ac:dyDescent="0.25">
      <c r="L7" t="s">
        <v>109</v>
      </c>
      <c r="M7" t="s">
        <v>110</v>
      </c>
      <c r="O7" t="s">
        <v>111</v>
      </c>
      <c r="P7" t="s">
        <v>342</v>
      </c>
      <c r="Q7" s="1"/>
      <c r="R7" s="143"/>
      <c r="S7" s="144"/>
      <c r="T7" s="144"/>
      <c r="U7" s="145"/>
    </row>
    <row r="8" spans="1:23" ht="15.75" thickBot="1" x14ac:dyDescent="0.3">
      <c r="K8" t="s">
        <v>112</v>
      </c>
      <c r="L8" t="s">
        <v>113</v>
      </c>
      <c r="P8" s="1" t="s">
        <v>341</v>
      </c>
      <c r="Q8" s="1"/>
      <c r="R8" s="146"/>
      <c r="S8" s="105"/>
      <c r="T8" s="105"/>
      <c r="U8" s="147"/>
    </row>
    <row r="9" spans="1:23" ht="15.75" thickBot="1" x14ac:dyDescent="0.3">
      <c r="K9" s="36" t="b">
        <v>0</v>
      </c>
      <c r="L9">
        <f>IF(AND($C$30&lt;&gt;0,$B$34&lt;&gt;0,K9=TRUE,M29=1),3,0)</f>
        <v>0</v>
      </c>
      <c r="O9">
        <f>IF(N9=0,L9,N9)</f>
        <v>0</v>
      </c>
      <c r="P9" s="21"/>
      <c r="Q9" s="1"/>
      <c r="R9" s="146"/>
      <c r="S9" s="105"/>
      <c r="T9" s="105"/>
      <c r="U9" s="147"/>
    </row>
    <row r="10" spans="1:23" x14ac:dyDescent="0.25">
      <c r="P10" s="1"/>
      <c r="Q10" s="1"/>
      <c r="R10" s="148"/>
      <c r="S10" s="149"/>
      <c r="T10" s="149"/>
      <c r="U10" s="150"/>
    </row>
    <row r="12" spans="1:23" ht="14.45" x14ac:dyDescent="0.35">
      <c r="A12" s="11" t="s">
        <v>214</v>
      </c>
      <c r="B12" t="s">
        <v>213</v>
      </c>
      <c r="G12">
        <f>IF(O17=6,2,0)</f>
        <v>0</v>
      </c>
      <c r="H12" t="s">
        <v>23</v>
      </c>
      <c r="P12" s="11" t="s">
        <v>214</v>
      </c>
      <c r="Q12" t="s">
        <v>213</v>
      </c>
      <c r="W12" t="s">
        <v>23</v>
      </c>
    </row>
    <row r="13" spans="1:23" ht="14.45" x14ac:dyDescent="0.35">
      <c r="L13" t="s">
        <v>109</v>
      </c>
      <c r="M13" t="s">
        <v>110</v>
      </c>
      <c r="O13" t="s">
        <v>111</v>
      </c>
    </row>
    <row r="14" spans="1:23" x14ac:dyDescent="0.25">
      <c r="K14" t="s">
        <v>112</v>
      </c>
      <c r="L14" t="s">
        <v>113</v>
      </c>
      <c r="P14" t="s">
        <v>342</v>
      </c>
      <c r="Q14" s="1"/>
      <c r="R14" s="143"/>
      <c r="S14" s="144"/>
      <c r="T14" s="144"/>
      <c r="U14" s="145"/>
    </row>
    <row r="15" spans="1:23" ht="15.75" thickBot="1" x14ac:dyDescent="0.3">
      <c r="K15" s="36" t="b">
        <v>0</v>
      </c>
      <c r="L15">
        <f>IF(AND($C$30&lt;&gt;0,$B$34&lt;&gt;0,K15=TRUE,M29=1),3,0)</f>
        <v>0</v>
      </c>
      <c r="O15">
        <f>IF(N15=0,L15,N15)</f>
        <v>0</v>
      </c>
      <c r="P15" s="1" t="s">
        <v>341</v>
      </c>
      <c r="Q15" s="1"/>
      <c r="R15" s="146"/>
      <c r="S15" s="105"/>
      <c r="T15" s="105"/>
      <c r="U15" s="147"/>
    </row>
    <row r="16" spans="1:23" ht="15.75" thickBot="1" x14ac:dyDescent="0.3">
      <c r="B16" s="1"/>
      <c r="C16" s="52"/>
      <c r="K16" s="36" t="b">
        <v>0</v>
      </c>
      <c r="L16">
        <f>IF(AND($C$30&lt;&gt;0,$B$34&lt;&gt;0,K16=TRUE,M29=1),3,0)</f>
        <v>0</v>
      </c>
      <c r="O16">
        <f>IF(N16=0,L16,N16)</f>
        <v>0</v>
      </c>
      <c r="P16" s="21"/>
      <c r="Q16" s="1"/>
      <c r="R16" s="146"/>
      <c r="S16" s="105"/>
      <c r="T16" s="105"/>
      <c r="U16" s="147"/>
    </row>
    <row r="17" spans="1:23" x14ac:dyDescent="0.25">
      <c r="B17" s="1"/>
      <c r="C17" s="52"/>
      <c r="O17">
        <f>SUM(O15:O16)</f>
        <v>0</v>
      </c>
      <c r="P17" s="1"/>
      <c r="Q17" s="1"/>
      <c r="R17" s="148"/>
      <c r="S17" s="149"/>
      <c r="T17" s="149"/>
      <c r="U17" s="150"/>
    </row>
    <row r="19" spans="1:23" x14ac:dyDescent="0.25">
      <c r="A19" s="11" t="s">
        <v>215</v>
      </c>
      <c r="B19" t="s">
        <v>216</v>
      </c>
      <c r="G19">
        <f>O22</f>
        <v>0</v>
      </c>
      <c r="H19" t="s">
        <v>28</v>
      </c>
      <c r="P19" s="11" t="s">
        <v>215</v>
      </c>
      <c r="Q19" t="s">
        <v>216</v>
      </c>
      <c r="W19" t="s">
        <v>28</v>
      </c>
    </row>
    <row r="20" spans="1:23" ht="14.45" x14ac:dyDescent="0.35">
      <c r="L20" t="s">
        <v>109</v>
      </c>
      <c r="M20" t="s">
        <v>110</v>
      </c>
      <c r="O20" t="s">
        <v>111</v>
      </c>
    </row>
    <row r="21" spans="1:23" x14ac:dyDescent="0.25">
      <c r="K21" t="s">
        <v>112</v>
      </c>
      <c r="L21" t="s">
        <v>113</v>
      </c>
      <c r="P21" t="s">
        <v>342</v>
      </c>
      <c r="Q21" s="1"/>
      <c r="R21" s="143"/>
      <c r="S21" s="144"/>
      <c r="T21" s="144"/>
      <c r="U21" s="145"/>
    </row>
    <row r="22" spans="1:23" ht="15.75" thickBot="1" x14ac:dyDescent="0.3">
      <c r="K22" s="36" t="b">
        <v>0</v>
      </c>
      <c r="L22">
        <f>IF(AND($C$30&lt;&gt;0,$B$34&lt;&gt;0,K22=TRUE,M29=1),3,0)</f>
        <v>0</v>
      </c>
      <c r="O22">
        <f>IF(N22=0,L22,N22)</f>
        <v>0</v>
      </c>
      <c r="P22" s="1" t="s">
        <v>341</v>
      </c>
      <c r="Q22" s="1"/>
      <c r="R22" s="146"/>
      <c r="S22" s="105"/>
      <c r="T22" s="105"/>
      <c r="U22" s="147"/>
    </row>
    <row r="23" spans="1:23" ht="15.75" thickBot="1" x14ac:dyDescent="0.3">
      <c r="M23" s="24"/>
      <c r="P23" s="21"/>
      <c r="Q23" s="1"/>
      <c r="R23" s="146"/>
      <c r="S23" s="105"/>
      <c r="T23" s="105"/>
      <c r="U23" s="147"/>
    </row>
    <row r="24" spans="1:23" x14ac:dyDescent="0.25">
      <c r="A24" s="69" t="s">
        <v>217</v>
      </c>
      <c r="B24" s="45" t="s">
        <v>218</v>
      </c>
      <c r="C24" s="45"/>
      <c r="D24" s="45"/>
      <c r="E24" s="45"/>
      <c r="F24" s="45"/>
      <c r="G24" s="45">
        <f>O27</f>
        <v>0</v>
      </c>
      <c r="H24" s="45" t="s">
        <v>23</v>
      </c>
      <c r="P24" s="1"/>
      <c r="Q24" s="1"/>
      <c r="R24" s="148"/>
      <c r="S24" s="149"/>
      <c r="T24" s="149"/>
      <c r="U24" s="150"/>
    </row>
    <row r="25" spans="1:23" ht="14.45" x14ac:dyDescent="0.35">
      <c r="L25" t="s">
        <v>109</v>
      </c>
      <c r="M25" t="s">
        <v>110</v>
      </c>
      <c r="O25" t="s">
        <v>111</v>
      </c>
    </row>
    <row r="26" spans="1:23" ht="14.45" x14ac:dyDescent="0.35">
      <c r="K26" t="s">
        <v>112</v>
      </c>
      <c r="L26" t="s">
        <v>113</v>
      </c>
      <c r="P26" s="11" t="s">
        <v>217</v>
      </c>
      <c r="Q26" t="s">
        <v>218</v>
      </c>
      <c r="W26" t="s">
        <v>23</v>
      </c>
    </row>
    <row r="27" spans="1:23" ht="14.45" x14ac:dyDescent="0.35">
      <c r="K27" s="36" t="b">
        <v>0</v>
      </c>
      <c r="L27">
        <f>IF(AND($C$30&lt;&gt;0,$B$34&lt;&gt;0,K27=TRUE,M29=1),2,0)</f>
        <v>0</v>
      </c>
      <c r="O27">
        <f>IF(N27=0,L27,N27)</f>
        <v>0</v>
      </c>
    </row>
    <row r="28" spans="1:23" ht="15.75" thickBot="1" x14ac:dyDescent="0.3">
      <c r="P28" t="s">
        <v>342</v>
      </c>
      <c r="Q28" s="1"/>
      <c r="R28" s="143"/>
      <c r="S28" s="144"/>
      <c r="T28" s="144"/>
      <c r="U28" s="145"/>
    </row>
    <row r="29" spans="1:23" ht="15.75" thickBot="1" x14ac:dyDescent="0.3">
      <c r="B29" t="s">
        <v>33</v>
      </c>
      <c r="C29" s="71"/>
      <c r="F29" s="32" t="str">
        <f>IF(D29=0,"",IF(M29=1,"","Zeitraum &gt;2 Jahre"))</f>
        <v/>
      </c>
      <c r="L29">
        <f>YEAR(C29)</f>
        <v>1900</v>
      </c>
      <c r="M29">
        <f>IF(OR(L29=2019,L29=2018,L29=2017),1,0)</f>
        <v>0</v>
      </c>
      <c r="P29" s="1" t="s">
        <v>341</v>
      </c>
      <c r="Q29" s="1"/>
      <c r="R29" s="146"/>
      <c r="S29" s="105"/>
      <c r="T29" s="105"/>
      <c r="U29" s="147"/>
    </row>
    <row r="30" spans="1:23" ht="15.75" thickBot="1" x14ac:dyDescent="0.3">
      <c r="B30" t="s">
        <v>57</v>
      </c>
      <c r="C30" s="70"/>
      <c r="P30" s="21"/>
      <c r="Q30" s="1"/>
      <c r="R30" s="146"/>
      <c r="S30" s="105"/>
      <c r="T30" s="105"/>
      <c r="U30" s="147"/>
    </row>
    <row r="31" spans="1:23" x14ac:dyDescent="0.25">
      <c r="P31" s="1"/>
      <c r="Q31" s="1"/>
      <c r="R31" s="148"/>
      <c r="S31" s="149"/>
      <c r="T31" s="149"/>
      <c r="U31" s="150"/>
    </row>
    <row r="33" spans="2:23" thickBot="1" x14ac:dyDescent="0.4">
      <c r="B33" t="s">
        <v>360</v>
      </c>
      <c r="L33" s="36"/>
      <c r="P33" s="110" t="s">
        <v>340</v>
      </c>
      <c r="Q33" s="110"/>
      <c r="R33" s="110"/>
      <c r="S33" s="110"/>
      <c r="T33" s="110"/>
      <c r="U33" s="110"/>
      <c r="V33" s="110"/>
      <c r="W33" s="110"/>
    </row>
    <row r="34" spans="2:23" ht="42" customHeight="1" thickBot="1" x14ac:dyDescent="0.4">
      <c r="B34" s="129"/>
      <c r="C34" s="132"/>
      <c r="D34" s="130"/>
      <c r="P34" s="1"/>
      <c r="Q34" s="1"/>
      <c r="R34" s="1"/>
      <c r="S34" s="1"/>
      <c r="T34" s="1"/>
      <c r="U34" s="1"/>
      <c r="V34" s="1"/>
      <c r="W34" s="1"/>
    </row>
    <row r="35" spans="2:23" ht="14.45" x14ac:dyDescent="0.35">
      <c r="P35" s="1"/>
      <c r="Q35" s="1"/>
      <c r="R35" s="60"/>
      <c r="S35" s="60"/>
      <c r="T35" s="60"/>
      <c r="U35" s="60"/>
      <c r="V35" s="1"/>
      <c r="W35" s="1"/>
    </row>
    <row r="36" spans="2:23" ht="14.45" x14ac:dyDescent="0.35">
      <c r="P36" s="1"/>
      <c r="Q36" s="1"/>
      <c r="R36" s="60"/>
      <c r="S36" s="60"/>
      <c r="T36" s="60"/>
      <c r="U36" s="60"/>
      <c r="V36" s="1"/>
      <c r="W36" s="1"/>
    </row>
    <row r="37" spans="2:23" ht="14.45" x14ac:dyDescent="0.35">
      <c r="P37" s="1"/>
      <c r="Q37" s="1"/>
      <c r="R37" s="60"/>
      <c r="S37" s="60"/>
      <c r="T37" s="60"/>
      <c r="U37" s="60"/>
      <c r="V37" s="1"/>
      <c r="W37" s="1"/>
    </row>
    <row r="38" spans="2:23" ht="14.45" x14ac:dyDescent="0.35">
      <c r="P38" s="1"/>
      <c r="Q38" s="1"/>
      <c r="R38" s="60"/>
      <c r="S38" s="60"/>
      <c r="T38" s="60"/>
      <c r="U38" s="60"/>
      <c r="V38" s="1"/>
      <c r="W38" s="1"/>
    </row>
    <row r="39" spans="2:23" ht="14.45" x14ac:dyDescent="0.35">
      <c r="P39" s="1"/>
      <c r="Q39" s="1"/>
      <c r="R39" s="1"/>
      <c r="S39" s="1"/>
      <c r="T39" s="1"/>
      <c r="U39" s="1"/>
      <c r="V39" s="1"/>
      <c r="W39" s="1"/>
    </row>
  </sheetData>
  <sheetProtection algorithmName="SHA-512" hashValue="H/rAtfJ8elugqbzVbx7muvdM/ePsABJ7gP3F3+fM5JrEt+ZkAlayOG3LiUW5LQTWKaIosnxEvYi7TR7T/Uwu/g==" saltValue="dGhCX6sVkuEdKz7UaPCmSQ==" spinCount="100000" sheet="1" objects="1" scenarios="1"/>
  <mergeCells count="7">
    <mergeCell ref="P33:W33"/>
    <mergeCell ref="B34:D34"/>
    <mergeCell ref="P1:W1"/>
    <mergeCell ref="R7:U10"/>
    <mergeCell ref="R14:U17"/>
    <mergeCell ref="R21:U24"/>
    <mergeCell ref="R28:U31"/>
  </mergeCells>
  <pageMargins left="0.25" right="0.25" top="0.75" bottom="0.75" header="0.3" footer="0.3"/>
  <pageSetup paperSize="9" orientation="portrait"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1</xdr:col>
                    <xdr:colOff>9525</xdr:colOff>
                    <xdr:row>6</xdr:row>
                    <xdr:rowOff>161925</xdr:rowOff>
                  </from>
                  <to>
                    <xdr:col>5</xdr:col>
                    <xdr:colOff>85725</xdr:colOff>
                    <xdr:row>8</xdr:row>
                    <xdr:rowOff>9525</xdr:rowOff>
                  </to>
                </anchor>
              </controlPr>
            </control>
          </mc:Choice>
        </mc:AlternateContent>
        <mc:AlternateContent xmlns:mc="http://schemas.openxmlformats.org/markup-compatibility/2006">
          <mc:Choice Requires="x14">
            <control shapeId="23556" r:id="rId5" name="Check Box 4">
              <controlPr locked="0" defaultSize="0" autoFill="0" autoLine="0" autoPict="0">
                <anchor moveWithCells="1">
                  <from>
                    <xdr:col>1</xdr:col>
                    <xdr:colOff>9525</xdr:colOff>
                    <xdr:row>15</xdr:row>
                    <xdr:rowOff>9525</xdr:rowOff>
                  </from>
                  <to>
                    <xdr:col>2</xdr:col>
                    <xdr:colOff>1314450</xdr:colOff>
                    <xdr:row>15</xdr:row>
                    <xdr:rowOff>190500</xdr:rowOff>
                  </to>
                </anchor>
              </controlPr>
            </control>
          </mc:Choice>
        </mc:AlternateContent>
        <mc:AlternateContent xmlns:mc="http://schemas.openxmlformats.org/markup-compatibility/2006">
          <mc:Choice Requires="x14">
            <control shapeId="23558" r:id="rId6" name="Check Box 6">
              <controlPr locked="0" defaultSize="0" autoFill="0" autoLine="0" autoPict="0">
                <anchor moveWithCells="1">
                  <from>
                    <xdr:col>1</xdr:col>
                    <xdr:colOff>28575</xdr:colOff>
                    <xdr:row>19</xdr:row>
                    <xdr:rowOff>161925</xdr:rowOff>
                  </from>
                  <to>
                    <xdr:col>5</xdr:col>
                    <xdr:colOff>390525</xdr:colOff>
                    <xdr:row>21</xdr:row>
                    <xdr:rowOff>19050</xdr:rowOff>
                  </to>
                </anchor>
              </controlPr>
            </control>
          </mc:Choice>
        </mc:AlternateContent>
        <mc:AlternateContent xmlns:mc="http://schemas.openxmlformats.org/markup-compatibility/2006">
          <mc:Choice Requires="x14">
            <control shapeId="23559" r:id="rId7" name="Check Box 7">
              <controlPr locked="0" defaultSize="0" autoFill="0" autoLine="0" autoPict="0">
                <anchor moveWithCells="1">
                  <from>
                    <xdr:col>1</xdr:col>
                    <xdr:colOff>28575</xdr:colOff>
                    <xdr:row>24</xdr:row>
                    <xdr:rowOff>161925</xdr:rowOff>
                  </from>
                  <to>
                    <xdr:col>5</xdr:col>
                    <xdr:colOff>390525</xdr:colOff>
                    <xdr:row>26</xdr:row>
                    <xdr:rowOff>19050</xdr:rowOff>
                  </to>
                </anchor>
              </controlPr>
            </control>
          </mc:Choice>
        </mc:AlternateContent>
        <mc:AlternateContent xmlns:mc="http://schemas.openxmlformats.org/markup-compatibility/2006">
          <mc:Choice Requires="x14">
            <control shapeId="23561" r:id="rId8" name="Check Box 9">
              <controlPr locked="0" defaultSize="0" autoFill="0" autoLine="0" autoPict="0">
                <anchor moveWithCells="1">
                  <from>
                    <xdr:col>1</xdr:col>
                    <xdr:colOff>9525</xdr:colOff>
                    <xdr:row>13</xdr:row>
                    <xdr:rowOff>9525</xdr:rowOff>
                  </from>
                  <to>
                    <xdr:col>5</xdr:col>
                    <xdr:colOff>28575</xdr:colOff>
                    <xdr:row>14</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B76"/>
  <sheetViews>
    <sheetView view="pageBreakPreview" zoomScale="60" zoomScaleNormal="100" workbookViewId="0"/>
  </sheetViews>
  <sheetFormatPr baseColWidth="10" defaultRowHeight="15" x14ac:dyDescent="0.25"/>
  <cols>
    <col min="1" max="1" width="5.140625" style="11" bestFit="1" customWidth="1"/>
    <col min="7" max="7" width="12.140625" hidden="1" customWidth="1"/>
    <col min="8" max="8" width="6.42578125" customWidth="1"/>
    <col min="9" max="9" width="8.5703125" bestFit="1" customWidth="1"/>
    <col min="10" max="15" width="11.42578125" hidden="1" customWidth="1"/>
    <col min="16" max="16" width="10.5703125" hidden="1" customWidth="1"/>
    <col min="17" max="23" width="0" hidden="1" customWidth="1"/>
  </cols>
  <sheetData>
    <row r="1" spans="1:23" x14ac:dyDescent="0.25">
      <c r="B1" t="s">
        <v>46</v>
      </c>
      <c r="P1" s="110" t="s">
        <v>340</v>
      </c>
      <c r="Q1" s="110"/>
      <c r="R1" s="110"/>
      <c r="S1" s="110"/>
      <c r="T1" s="110"/>
      <c r="U1" s="110"/>
      <c r="V1" s="110"/>
      <c r="W1" s="110"/>
    </row>
    <row r="2" spans="1:23" ht="14.45" x14ac:dyDescent="0.35">
      <c r="H2" t="s">
        <v>24</v>
      </c>
    </row>
    <row r="3" spans="1:23" thickBot="1" x14ac:dyDescent="0.4">
      <c r="A3" s="13" t="s">
        <v>47</v>
      </c>
      <c r="B3" s="14" t="s">
        <v>48</v>
      </c>
      <c r="C3" s="14"/>
      <c r="D3" s="14"/>
      <c r="E3" s="14"/>
      <c r="F3" s="14"/>
      <c r="G3" s="14"/>
      <c r="H3" s="14">
        <f>H6+H39</f>
        <v>0</v>
      </c>
      <c r="I3" s="14" t="s">
        <v>19</v>
      </c>
      <c r="P3" s="13" t="s">
        <v>47</v>
      </c>
      <c r="Q3" s="14" t="s">
        <v>48</v>
      </c>
      <c r="R3" s="14"/>
      <c r="S3" s="14"/>
      <c r="T3" s="14"/>
      <c r="U3" s="14"/>
      <c r="V3" s="14"/>
      <c r="W3" s="14" t="s">
        <v>19</v>
      </c>
    </row>
    <row r="4" spans="1:23" ht="14.45" x14ac:dyDescent="0.35">
      <c r="P4" s="11"/>
    </row>
    <row r="5" spans="1:23" ht="14.45" x14ac:dyDescent="0.35">
      <c r="P5" s="11"/>
    </row>
    <row r="6" spans="1:23" ht="15" customHeight="1" x14ac:dyDescent="0.25">
      <c r="A6" s="11" t="s">
        <v>219</v>
      </c>
      <c r="B6" t="s">
        <v>220</v>
      </c>
      <c r="H6">
        <f>H8+H19+H28</f>
        <v>0</v>
      </c>
      <c r="I6" t="s">
        <v>27</v>
      </c>
      <c r="P6" s="11" t="s">
        <v>219</v>
      </c>
      <c r="Q6" t="s">
        <v>220</v>
      </c>
      <c r="R6" s="61"/>
      <c r="S6" s="61"/>
      <c r="T6" s="61"/>
      <c r="U6" s="61"/>
      <c r="V6" s="16"/>
      <c r="W6" s="16" t="s">
        <v>27</v>
      </c>
    </row>
    <row r="8" spans="1:23" x14ac:dyDescent="0.25">
      <c r="A8" s="11" t="s">
        <v>221</v>
      </c>
      <c r="B8" t="s">
        <v>222</v>
      </c>
      <c r="H8">
        <f>O10</f>
        <v>0</v>
      </c>
      <c r="I8" t="s">
        <v>23</v>
      </c>
      <c r="L8" t="s">
        <v>109</v>
      </c>
      <c r="M8" t="s">
        <v>110</v>
      </c>
      <c r="O8" t="s">
        <v>111</v>
      </c>
      <c r="P8" s="11" t="s">
        <v>221</v>
      </c>
      <c r="Q8" t="s">
        <v>222</v>
      </c>
      <c r="V8" s="1"/>
      <c r="W8" s="1" t="s">
        <v>23</v>
      </c>
    </row>
    <row r="9" spans="1:23" ht="14.45" x14ac:dyDescent="0.35">
      <c r="K9" t="s">
        <v>112</v>
      </c>
      <c r="L9" t="s">
        <v>113</v>
      </c>
    </row>
    <row r="10" spans="1:23" x14ac:dyDescent="0.25">
      <c r="K10" s="36" t="b">
        <v>0</v>
      </c>
      <c r="L10">
        <f>IF(AND(D12&lt;&gt;0,B15&lt;&gt;0,K10=TRUE),2,0)</f>
        <v>0</v>
      </c>
      <c r="O10">
        <f>IF(N10=0,L10,N10)</f>
        <v>0</v>
      </c>
      <c r="P10" t="s">
        <v>342</v>
      </c>
      <c r="Q10" s="1"/>
      <c r="R10" s="143"/>
      <c r="S10" s="144"/>
      <c r="T10" s="144"/>
      <c r="U10" s="145"/>
    </row>
    <row r="11" spans="1:23" ht="15.75" thickBot="1" x14ac:dyDescent="0.3">
      <c r="P11" s="1" t="s">
        <v>341</v>
      </c>
      <c r="Q11" s="1"/>
      <c r="R11" s="146"/>
      <c r="S11" s="105"/>
      <c r="T11" s="105"/>
      <c r="U11" s="147"/>
    </row>
    <row r="12" spans="1:23" ht="15.75" thickBot="1" x14ac:dyDescent="0.3">
      <c r="B12" t="s">
        <v>57</v>
      </c>
      <c r="D12" s="70"/>
      <c r="P12" s="21"/>
      <c r="Q12" s="1"/>
      <c r="R12" s="146"/>
      <c r="S12" s="105"/>
      <c r="T12" s="105"/>
      <c r="U12" s="147"/>
    </row>
    <row r="13" spans="1:23" x14ac:dyDescent="0.25">
      <c r="D13" s="1"/>
      <c r="P13" s="1"/>
      <c r="Q13" s="1"/>
      <c r="R13" s="148"/>
      <c r="S13" s="149"/>
      <c r="T13" s="149"/>
      <c r="U13" s="150"/>
    </row>
    <row r="14" spans="1:23" thickBot="1" x14ac:dyDescent="0.4">
      <c r="B14" t="s">
        <v>325</v>
      </c>
      <c r="E14" s="24"/>
    </row>
    <row r="15" spans="1:23" x14ac:dyDescent="0.25">
      <c r="B15" s="120"/>
      <c r="C15" s="121"/>
      <c r="D15" s="121"/>
      <c r="E15" s="121"/>
      <c r="F15" s="122"/>
      <c r="P15" s="11" t="s">
        <v>223</v>
      </c>
      <c r="Q15" t="s">
        <v>224</v>
      </c>
      <c r="R15" s="16"/>
      <c r="S15" s="16"/>
      <c r="T15" s="16"/>
      <c r="U15" s="16"/>
      <c r="V15" s="55"/>
      <c r="W15" s="15" t="s">
        <v>23</v>
      </c>
    </row>
    <row r="16" spans="1:23" x14ac:dyDescent="0.25">
      <c r="B16" s="123"/>
      <c r="C16" s="124"/>
      <c r="D16" s="124"/>
      <c r="E16" s="124"/>
      <c r="F16" s="125"/>
    </row>
    <row r="17" spans="1:28" ht="15.75" thickBot="1" x14ac:dyDescent="0.3">
      <c r="B17" s="126"/>
      <c r="C17" s="127"/>
      <c r="D17" s="127"/>
      <c r="E17" s="127"/>
      <c r="F17" s="128"/>
      <c r="P17" t="s">
        <v>342</v>
      </c>
      <c r="Q17" s="1"/>
      <c r="R17" s="143"/>
      <c r="S17" s="144"/>
      <c r="T17" s="144"/>
      <c r="U17" s="145"/>
      <c r="V17" s="1"/>
      <c r="W17" s="1"/>
    </row>
    <row r="18" spans="1:28" ht="15.75" thickBot="1" x14ac:dyDescent="0.3">
      <c r="P18" s="1" t="s">
        <v>341</v>
      </c>
      <c r="Q18" s="1"/>
      <c r="R18" s="146"/>
      <c r="S18" s="105"/>
      <c r="T18" s="105"/>
      <c r="U18" s="147"/>
    </row>
    <row r="19" spans="1:28" ht="15.75" thickBot="1" x14ac:dyDescent="0.3">
      <c r="A19" s="11" t="s">
        <v>223</v>
      </c>
      <c r="B19" t="s">
        <v>224</v>
      </c>
      <c r="F19" s="24"/>
      <c r="H19">
        <f>IF(O24=2,2,0)</f>
        <v>0</v>
      </c>
      <c r="I19" t="s">
        <v>23</v>
      </c>
      <c r="L19" t="s">
        <v>109</v>
      </c>
      <c r="M19" t="s">
        <v>110</v>
      </c>
      <c r="O19" t="s">
        <v>111</v>
      </c>
      <c r="P19" s="21"/>
      <c r="Q19" s="1"/>
      <c r="R19" s="146"/>
      <c r="S19" s="105"/>
      <c r="T19" s="105"/>
      <c r="U19" s="147"/>
    </row>
    <row r="20" spans="1:28" x14ac:dyDescent="0.25">
      <c r="K20" t="s">
        <v>112</v>
      </c>
      <c r="L20" t="s">
        <v>113</v>
      </c>
      <c r="P20" s="1"/>
      <c r="Q20" s="1"/>
      <c r="R20" s="148"/>
      <c r="S20" s="149"/>
      <c r="T20" s="149"/>
      <c r="U20" s="150"/>
      <c r="X20" s="1"/>
      <c r="Y20" s="1"/>
      <c r="Z20" s="1"/>
      <c r="AA20" s="1"/>
      <c r="AB20" s="1"/>
    </row>
    <row r="21" spans="1:28" ht="14.45" x14ac:dyDescent="0.35">
      <c r="K21" s="36" t="b">
        <v>0</v>
      </c>
      <c r="L21">
        <f>IF(K21=TRUE,1,0)</f>
        <v>0</v>
      </c>
      <c r="O21">
        <f>IF(N21=0,L21,N21)</f>
        <v>0</v>
      </c>
      <c r="AA21" s="1"/>
      <c r="AB21" s="1"/>
    </row>
    <row r="22" spans="1:28" x14ac:dyDescent="0.25">
      <c r="P22" s="11" t="s">
        <v>225</v>
      </c>
      <c r="Q22" t="s">
        <v>226</v>
      </c>
      <c r="V22" s="1"/>
      <c r="W22" s="1" t="s">
        <v>23</v>
      </c>
      <c r="AA22" s="1"/>
      <c r="AB22" s="1"/>
    </row>
    <row r="23" spans="1:28" ht="14.45" x14ac:dyDescent="0.35">
      <c r="K23" s="36" t="b">
        <v>0</v>
      </c>
      <c r="L23">
        <f>IF(K23=TRUE,1,0)</f>
        <v>0</v>
      </c>
      <c r="O23">
        <f>IF(N23=0,L23,N23)</f>
        <v>0</v>
      </c>
      <c r="AA23" s="1"/>
      <c r="AB23" s="1"/>
    </row>
    <row r="24" spans="1:28" x14ac:dyDescent="0.25">
      <c r="K24" s="36"/>
      <c r="O24">
        <f>SUM(O21:O23)</f>
        <v>0</v>
      </c>
      <c r="P24" t="s">
        <v>342</v>
      </c>
      <c r="Q24" s="1"/>
      <c r="R24" s="143"/>
      <c r="S24" s="144"/>
      <c r="T24" s="144"/>
      <c r="U24" s="145"/>
      <c r="AA24" s="1"/>
      <c r="AB24" s="1"/>
    </row>
    <row r="25" spans="1:28" ht="15.75" thickBot="1" x14ac:dyDescent="0.3">
      <c r="P25" s="1" t="s">
        <v>341</v>
      </c>
      <c r="Q25" s="1"/>
      <c r="R25" s="146"/>
      <c r="S25" s="105"/>
      <c r="T25" s="105"/>
      <c r="U25" s="147"/>
      <c r="AA25" s="1"/>
      <c r="AB25" s="1"/>
    </row>
    <row r="26" spans="1:28" ht="15.75" thickBot="1" x14ac:dyDescent="0.3">
      <c r="P26" s="21"/>
      <c r="Q26" s="1"/>
      <c r="R26" s="146"/>
      <c r="S26" s="105"/>
      <c r="T26" s="105"/>
      <c r="U26" s="147"/>
      <c r="AA26" s="1"/>
      <c r="AB26" s="1"/>
    </row>
    <row r="27" spans="1:28" x14ac:dyDescent="0.25">
      <c r="P27" s="1"/>
      <c r="Q27" s="1"/>
      <c r="R27" s="148"/>
      <c r="S27" s="149"/>
      <c r="T27" s="149"/>
      <c r="U27" s="150"/>
      <c r="AA27" s="1"/>
      <c r="AB27" s="1"/>
    </row>
    <row r="28" spans="1:28" x14ac:dyDescent="0.25">
      <c r="A28" s="11" t="s">
        <v>225</v>
      </c>
      <c r="B28" t="s">
        <v>226</v>
      </c>
      <c r="H28">
        <f>O33</f>
        <v>0</v>
      </c>
      <c r="I28" t="s">
        <v>23</v>
      </c>
      <c r="L28" t="s">
        <v>109</v>
      </c>
      <c r="M28" t="s">
        <v>110</v>
      </c>
      <c r="O28" t="s">
        <v>111</v>
      </c>
      <c r="AA28" s="1"/>
      <c r="AB28" s="1"/>
    </row>
    <row r="29" spans="1:28" ht="15.75" thickBot="1" x14ac:dyDescent="0.3">
      <c r="K29" t="s">
        <v>112</v>
      </c>
      <c r="L29" t="s">
        <v>113</v>
      </c>
      <c r="P29" s="11" t="s">
        <v>237</v>
      </c>
      <c r="Q29" t="s">
        <v>238</v>
      </c>
      <c r="R29" s="15"/>
      <c r="S29" s="15"/>
      <c r="T29" s="15"/>
      <c r="U29" s="15"/>
      <c r="V29" s="16"/>
      <c r="W29" s="15" t="s">
        <v>22</v>
      </c>
      <c r="AA29" s="1"/>
      <c r="AB29" s="1"/>
    </row>
    <row r="30" spans="1:28" ht="15.75" thickBot="1" x14ac:dyDescent="0.3">
      <c r="B30" t="s">
        <v>235</v>
      </c>
      <c r="F30" s="70"/>
      <c r="G30" s="32" t="str">
        <f>IF(F30=0,"",IF(F30&lt;10,"Stichprobe vergrößern",""))</f>
        <v/>
      </c>
      <c r="K30" s="36" t="b">
        <v>1</v>
      </c>
      <c r="L30">
        <f>IF(F30&gt;=10,1,0)</f>
        <v>0</v>
      </c>
      <c r="O30">
        <f>IF(N30=0,L30,N30)</f>
        <v>0</v>
      </c>
      <c r="P30" s="11"/>
      <c r="X30" s="1"/>
      <c r="Y30" s="1"/>
      <c r="Z30" s="1"/>
      <c r="AA30" s="1"/>
      <c r="AB30" s="1"/>
    </row>
    <row r="31" spans="1:28" thickBot="1" x14ac:dyDescent="0.4">
      <c r="L31">
        <f>COUNTA(F32)</f>
        <v>0</v>
      </c>
      <c r="O31">
        <f>IF(N31=0,L31,1)</f>
        <v>0</v>
      </c>
      <c r="P31" s="11"/>
      <c r="S31" s="24"/>
    </row>
    <row r="32" spans="1:28" ht="15.75" thickBot="1" x14ac:dyDescent="0.3">
      <c r="B32" t="s">
        <v>236</v>
      </c>
      <c r="F32" s="70"/>
      <c r="G32" s="32" t="str">
        <f>IF(M33=0,"Quotient?","")</f>
        <v/>
      </c>
      <c r="O32">
        <f>SUM(O30:O31)</f>
        <v>0</v>
      </c>
      <c r="P32" t="s">
        <v>227</v>
      </c>
      <c r="Q32" t="s">
        <v>228</v>
      </c>
      <c r="W32" t="s">
        <v>79</v>
      </c>
    </row>
    <row r="33" spans="1:23" thickBot="1" x14ac:dyDescent="0.4">
      <c r="M33">
        <f>IF(F32&gt;F30,0,1)</f>
        <v>1</v>
      </c>
      <c r="O33">
        <f>IF(O32=2,2,0)*M33</f>
        <v>0</v>
      </c>
    </row>
    <row r="34" spans="1:23" ht="15.75" thickBot="1" x14ac:dyDescent="0.3">
      <c r="B34" t="s">
        <v>57</v>
      </c>
      <c r="D34" s="70"/>
      <c r="P34" t="s">
        <v>342</v>
      </c>
      <c r="Q34" s="1"/>
      <c r="R34" s="143"/>
      <c r="S34" s="144"/>
      <c r="T34" s="144"/>
      <c r="U34" s="145"/>
    </row>
    <row r="35" spans="1:23" ht="15.75" thickBot="1" x14ac:dyDescent="0.3">
      <c r="P35" s="1" t="s">
        <v>341</v>
      </c>
      <c r="Q35" s="1"/>
      <c r="R35" s="146"/>
      <c r="S35" s="105"/>
      <c r="T35" s="105"/>
      <c r="U35" s="147"/>
    </row>
    <row r="36" spans="1:23" ht="15.75" thickBot="1" x14ac:dyDescent="0.3">
      <c r="B36" t="s">
        <v>326</v>
      </c>
      <c r="P36" s="21"/>
      <c r="Q36" s="1"/>
      <c r="R36" s="146"/>
      <c r="S36" s="105"/>
      <c r="T36" s="105"/>
      <c r="U36" s="147"/>
    </row>
    <row r="37" spans="1:23" ht="41.45" customHeight="1" thickBot="1" x14ac:dyDescent="0.3">
      <c r="B37" s="129"/>
      <c r="C37" s="132"/>
      <c r="D37" s="130"/>
      <c r="P37" s="1"/>
      <c r="Q37" s="1"/>
      <c r="R37" s="148"/>
      <c r="S37" s="149"/>
      <c r="T37" s="149"/>
      <c r="U37" s="150"/>
    </row>
    <row r="39" spans="1:23" x14ac:dyDescent="0.25">
      <c r="A39" s="69" t="s">
        <v>237</v>
      </c>
      <c r="B39" s="45" t="s">
        <v>238</v>
      </c>
      <c r="C39" s="45"/>
      <c r="D39" s="45"/>
      <c r="E39" s="45"/>
      <c r="F39" s="45"/>
      <c r="G39" s="45"/>
      <c r="H39" s="45">
        <f>H42+H47+H52+H56</f>
        <v>0</v>
      </c>
      <c r="I39" s="45" t="s">
        <v>22</v>
      </c>
    </row>
    <row r="41" spans="1:23" ht="14.45" x14ac:dyDescent="0.35">
      <c r="A41"/>
    </row>
    <row r="42" spans="1:23" ht="14.45" x14ac:dyDescent="0.35">
      <c r="A42" s="45" t="s">
        <v>227</v>
      </c>
      <c r="B42" s="45" t="s">
        <v>228</v>
      </c>
      <c r="C42" s="45"/>
      <c r="D42" s="45"/>
      <c r="E42" s="45"/>
      <c r="F42" s="45"/>
      <c r="G42" s="45"/>
      <c r="H42" s="45">
        <f>O46</f>
        <v>0</v>
      </c>
      <c r="I42" s="45" t="s">
        <v>79</v>
      </c>
    </row>
    <row r="43" spans="1:23" ht="14.45" x14ac:dyDescent="0.35">
      <c r="A43"/>
      <c r="L43" t="s">
        <v>109</v>
      </c>
      <c r="M43" t="s">
        <v>110</v>
      </c>
      <c r="O43" t="s">
        <v>111</v>
      </c>
    </row>
    <row r="44" spans="1:23" ht="14.45" x14ac:dyDescent="0.35">
      <c r="A44"/>
      <c r="K44" t="s">
        <v>112</v>
      </c>
      <c r="L44" t="s">
        <v>113</v>
      </c>
    </row>
    <row r="45" spans="1:23" ht="14.45" x14ac:dyDescent="0.35">
      <c r="A45"/>
      <c r="K45" s="36" t="b">
        <v>0</v>
      </c>
      <c r="L45">
        <f>IF(K45=TRUE,1,0)</f>
        <v>0</v>
      </c>
      <c r="O45">
        <f>IF(N45=0,L45,N45)</f>
        <v>0</v>
      </c>
    </row>
    <row r="46" spans="1:23" ht="14.45" x14ac:dyDescent="0.35">
      <c r="A46"/>
      <c r="O46">
        <f>SUM(O45:O45)</f>
        <v>0</v>
      </c>
    </row>
    <row r="47" spans="1:23" ht="14.45" x14ac:dyDescent="0.35">
      <c r="A47" s="45" t="s">
        <v>229</v>
      </c>
      <c r="B47" s="45" t="s">
        <v>230</v>
      </c>
      <c r="C47" s="45"/>
      <c r="D47" s="45"/>
      <c r="E47" s="45"/>
      <c r="F47" s="45"/>
      <c r="G47" s="45"/>
      <c r="H47" s="45">
        <f>O51</f>
        <v>0</v>
      </c>
      <c r="I47" s="45" t="s">
        <v>79</v>
      </c>
      <c r="P47" s="110" t="s">
        <v>340</v>
      </c>
      <c r="Q47" s="110"/>
      <c r="R47" s="110"/>
      <c r="S47" s="110"/>
      <c r="T47" s="110"/>
      <c r="U47" s="110"/>
      <c r="V47" s="110"/>
      <c r="W47" s="110"/>
    </row>
    <row r="48" spans="1:23" ht="14.45" x14ac:dyDescent="0.35">
      <c r="A48"/>
      <c r="L48" t="s">
        <v>109</v>
      </c>
      <c r="M48" t="s">
        <v>110</v>
      </c>
      <c r="O48" t="s">
        <v>111</v>
      </c>
    </row>
    <row r="49" spans="1:23" ht="14.45" x14ac:dyDescent="0.35">
      <c r="A49"/>
      <c r="K49" t="s">
        <v>112</v>
      </c>
      <c r="L49" t="s">
        <v>113</v>
      </c>
      <c r="P49" s="110" t="s">
        <v>340</v>
      </c>
      <c r="Q49" s="110"/>
      <c r="R49" s="110"/>
      <c r="S49" s="110"/>
      <c r="T49" s="110"/>
      <c r="U49" s="110"/>
      <c r="V49" s="110"/>
      <c r="W49" s="110"/>
    </row>
    <row r="50" spans="1:23" ht="14.45" x14ac:dyDescent="0.35">
      <c r="A50"/>
      <c r="K50" s="36" t="b">
        <v>0</v>
      </c>
      <c r="L50">
        <f>IF(K50=TRUE,1,0)</f>
        <v>0</v>
      </c>
      <c r="O50">
        <f>IF(N50=0,L50,N50)</f>
        <v>0</v>
      </c>
      <c r="P50" t="s">
        <v>229</v>
      </c>
      <c r="Q50" t="s">
        <v>230</v>
      </c>
      <c r="W50" t="s">
        <v>79</v>
      </c>
    </row>
    <row r="51" spans="1:23" ht="14.45" x14ac:dyDescent="0.35">
      <c r="A51"/>
      <c r="O51">
        <f>SUM(O50:O50)</f>
        <v>0</v>
      </c>
    </row>
    <row r="52" spans="1:23" x14ac:dyDescent="0.25">
      <c r="A52" s="45" t="s">
        <v>231</v>
      </c>
      <c r="B52" s="45" t="s">
        <v>232</v>
      </c>
      <c r="C52" s="45"/>
      <c r="D52" s="45"/>
      <c r="E52" s="45"/>
      <c r="F52" s="45"/>
      <c r="G52" s="45"/>
      <c r="H52" s="45">
        <f>O54</f>
        <v>0</v>
      </c>
      <c r="I52" s="45" t="s">
        <v>79</v>
      </c>
      <c r="L52" t="s">
        <v>109</v>
      </c>
      <c r="M52" t="s">
        <v>110</v>
      </c>
      <c r="O52" t="s">
        <v>111</v>
      </c>
      <c r="P52" t="s">
        <v>342</v>
      </c>
      <c r="Q52" s="1"/>
      <c r="R52" s="143"/>
      <c r="S52" s="144"/>
      <c r="T52" s="144"/>
      <c r="U52" s="145"/>
    </row>
    <row r="53" spans="1:23" ht="15.75" thickBot="1" x14ac:dyDescent="0.3">
      <c r="A53"/>
      <c r="K53" t="s">
        <v>112</v>
      </c>
      <c r="L53" t="s">
        <v>113</v>
      </c>
      <c r="P53" s="1" t="s">
        <v>341</v>
      </c>
      <c r="Q53" s="1"/>
      <c r="R53" s="146"/>
      <c r="S53" s="105"/>
      <c r="T53" s="105"/>
      <c r="U53" s="147"/>
    </row>
    <row r="54" spans="1:23" ht="15.75" thickBot="1" x14ac:dyDescent="0.3">
      <c r="A54"/>
      <c r="K54" s="36" t="b">
        <v>0</v>
      </c>
      <c r="L54">
        <f>IF(K54=TRUE,1,0)</f>
        <v>0</v>
      </c>
      <c r="O54">
        <f>IF(N54=0,L54,N54)</f>
        <v>0</v>
      </c>
      <c r="P54" s="21"/>
      <c r="Q54" s="1"/>
      <c r="R54" s="146"/>
      <c r="S54" s="105"/>
      <c r="T54" s="105"/>
      <c r="U54" s="147"/>
    </row>
    <row r="55" spans="1:23" x14ac:dyDescent="0.25">
      <c r="A55"/>
      <c r="L55">
        <f t="shared" ref="L55" si="0">IF(K55=TRUE,0.5,0)</f>
        <v>0</v>
      </c>
      <c r="O55">
        <f t="shared" ref="O55" si="1">IF(N55=0,L55,N55)</f>
        <v>0</v>
      </c>
      <c r="P55" s="1"/>
      <c r="Q55" s="1"/>
      <c r="R55" s="148"/>
      <c r="S55" s="149"/>
      <c r="T55" s="149"/>
      <c r="U55" s="150"/>
    </row>
    <row r="56" spans="1:23" ht="14.45" x14ac:dyDescent="0.35">
      <c r="A56" s="45" t="s">
        <v>233</v>
      </c>
      <c r="B56" s="45" t="s">
        <v>234</v>
      </c>
      <c r="C56" s="45"/>
      <c r="D56" s="45"/>
      <c r="E56" s="45"/>
      <c r="F56" s="45"/>
      <c r="G56" s="45"/>
      <c r="H56" s="45">
        <f>O71</f>
        <v>0</v>
      </c>
      <c r="I56" s="45" t="s">
        <v>79</v>
      </c>
    </row>
    <row r="57" spans="1:23" ht="14.45" x14ac:dyDescent="0.35">
      <c r="A57"/>
      <c r="P57" t="s">
        <v>231</v>
      </c>
      <c r="Q57" t="s">
        <v>232</v>
      </c>
      <c r="W57" t="s">
        <v>79</v>
      </c>
    </row>
    <row r="58" spans="1:23" ht="14.45" x14ac:dyDescent="0.35">
      <c r="A58"/>
    </row>
    <row r="59" spans="1:23" x14ac:dyDescent="0.25">
      <c r="A59"/>
      <c r="L59" t="s">
        <v>109</v>
      </c>
      <c r="M59" t="s">
        <v>110</v>
      </c>
      <c r="O59" t="s">
        <v>111</v>
      </c>
      <c r="P59" t="s">
        <v>342</v>
      </c>
      <c r="Q59" s="1"/>
      <c r="R59" s="143"/>
      <c r="S59" s="144"/>
      <c r="T59" s="144"/>
      <c r="U59" s="145"/>
    </row>
    <row r="60" spans="1:23" ht="15.75" thickBot="1" x14ac:dyDescent="0.3">
      <c r="A60"/>
      <c r="G60" s="24"/>
      <c r="H60" s="24"/>
      <c r="K60" t="s">
        <v>112</v>
      </c>
      <c r="L60" t="s">
        <v>113</v>
      </c>
      <c r="P60" s="1" t="s">
        <v>341</v>
      </c>
      <c r="Q60" s="1"/>
      <c r="R60" s="146"/>
      <c r="S60" s="105"/>
      <c r="T60" s="105"/>
      <c r="U60" s="147"/>
    </row>
    <row r="61" spans="1:23" ht="15.75" thickBot="1" x14ac:dyDescent="0.3">
      <c r="A61"/>
      <c r="G61" s="24"/>
      <c r="H61" s="24"/>
      <c r="K61" s="36" t="b">
        <v>0</v>
      </c>
      <c r="L61">
        <f>IF(K61=TRUE,0.5,0)</f>
        <v>0</v>
      </c>
      <c r="O61">
        <f>IF(N61=0,L61,N61)</f>
        <v>0</v>
      </c>
      <c r="P61" s="21"/>
      <c r="Q61" s="1"/>
      <c r="R61" s="146"/>
      <c r="S61" s="105"/>
      <c r="T61" s="105"/>
      <c r="U61" s="147"/>
    </row>
    <row r="62" spans="1:23" x14ac:dyDescent="0.25">
      <c r="A62"/>
      <c r="G62" s="24"/>
      <c r="H62" s="24"/>
      <c r="P62" s="1"/>
      <c r="Q62" s="1"/>
      <c r="R62" s="148"/>
      <c r="S62" s="149"/>
      <c r="T62" s="149"/>
      <c r="U62" s="150"/>
    </row>
    <row r="63" spans="1:23" ht="14.45" x14ac:dyDescent="0.35">
      <c r="A63"/>
      <c r="G63" s="24"/>
      <c r="H63" s="24"/>
      <c r="K63" s="36" t="b">
        <v>0</v>
      </c>
      <c r="L63">
        <f t="shared" ref="L63:L70" si="2">IF(K63=TRUE,0.5,0)</f>
        <v>0</v>
      </c>
      <c r="O63">
        <f t="shared" ref="O63:O70" si="3">IF(N63=0,L63,N63)</f>
        <v>0</v>
      </c>
    </row>
    <row r="64" spans="1:23" ht="14.45" x14ac:dyDescent="0.35">
      <c r="A64"/>
      <c r="G64" s="24"/>
      <c r="H64" s="24"/>
      <c r="P64" t="s">
        <v>233</v>
      </c>
      <c r="Q64" t="s">
        <v>234</v>
      </c>
      <c r="W64" t="s">
        <v>79</v>
      </c>
    </row>
    <row r="65" spans="1:23" x14ac:dyDescent="0.25">
      <c r="A65"/>
      <c r="G65" s="24"/>
      <c r="H65" s="24"/>
      <c r="K65" s="36" t="b">
        <v>0</v>
      </c>
      <c r="L65">
        <f t="shared" si="2"/>
        <v>0</v>
      </c>
      <c r="O65">
        <f t="shared" si="3"/>
        <v>0</v>
      </c>
    </row>
    <row r="66" spans="1:23" ht="15.75" thickBot="1" x14ac:dyDescent="0.3">
      <c r="A66"/>
      <c r="G66" s="24"/>
      <c r="H66" s="24"/>
      <c r="P66" t="s">
        <v>342</v>
      </c>
      <c r="Q66" s="1"/>
      <c r="R66" s="143"/>
      <c r="S66" s="144"/>
      <c r="T66" s="144"/>
      <c r="U66" s="145"/>
    </row>
    <row r="67" spans="1:23" ht="15.75" thickBot="1" x14ac:dyDescent="0.3">
      <c r="A67"/>
      <c r="B67" s="70"/>
      <c r="G67" s="24"/>
      <c r="H67" s="24"/>
      <c r="K67" s="36" t="b">
        <v>0</v>
      </c>
      <c r="L67">
        <f t="shared" si="2"/>
        <v>0</v>
      </c>
      <c r="O67">
        <f t="shared" si="3"/>
        <v>0</v>
      </c>
      <c r="P67" s="1" t="s">
        <v>341</v>
      </c>
      <c r="Q67" s="1"/>
      <c r="R67" s="146"/>
      <c r="S67" s="105"/>
      <c r="T67" s="105"/>
      <c r="U67" s="147"/>
    </row>
    <row r="68" spans="1:23" ht="15.75" thickBot="1" x14ac:dyDescent="0.3">
      <c r="A68"/>
      <c r="G68" s="24"/>
      <c r="H68" s="24"/>
      <c r="K68" s="36" t="b">
        <f>IF(B67&gt;0,TRUE,FALSE)</f>
        <v>0</v>
      </c>
      <c r="L68">
        <f t="shared" si="2"/>
        <v>0</v>
      </c>
      <c r="O68">
        <f t="shared" si="3"/>
        <v>0</v>
      </c>
      <c r="P68" s="21"/>
      <c r="Q68" s="1"/>
      <c r="R68" s="146"/>
      <c r="S68" s="105"/>
      <c r="T68" s="105"/>
      <c r="U68" s="147"/>
    </row>
    <row r="69" spans="1:23" x14ac:dyDescent="0.25">
      <c r="A69"/>
      <c r="P69" s="1"/>
      <c r="Q69" s="1"/>
      <c r="R69" s="148"/>
      <c r="S69" s="149"/>
      <c r="T69" s="149"/>
      <c r="U69" s="150"/>
    </row>
    <row r="70" spans="1:23" x14ac:dyDescent="0.25">
      <c r="A70"/>
      <c r="K70" s="36" t="b">
        <v>0</v>
      </c>
      <c r="L70">
        <f t="shared" si="2"/>
        <v>0</v>
      </c>
      <c r="O70">
        <f t="shared" si="3"/>
        <v>0</v>
      </c>
    </row>
    <row r="71" spans="1:23" x14ac:dyDescent="0.25">
      <c r="A71"/>
      <c r="O71">
        <f>IF(O70&gt;0,1,IF(SUM(O61:O68)&gt;0,1,0))</f>
        <v>0</v>
      </c>
    </row>
    <row r="72" spans="1:23" x14ac:dyDescent="0.25">
      <c r="A72"/>
    </row>
    <row r="73" spans="1:23" ht="15.75" thickBot="1" x14ac:dyDescent="0.3">
      <c r="A73"/>
      <c r="B73" t="s">
        <v>348</v>
      </c>
      <c r="P73" s="110" t="s">
        <v>340</v>
      </c>
      <c r="Q73" s="110"/>
      <c r="R73" s="110"/>
      <c r="S73" s="110"/>
      <c r="T73" s="110"/>
      <c r="U73" s="110"/>
      <c r="V73" s="110"/>
      <c r="W73" s="110"/>
    </row>
    <row r="74" spans="1:23" x14ac:dyDescent="0.25">
      <c r="B74" s="160"/>
      <c r="C74" s="161"/>
      <c r="D74" s="162"/>
    </row>
    <row r="75" spans="1:23" x14ac:dyDescent="0.25">
      <c r="B75" s="163"/>
      <c r="C75" s="164"/>
      <c r="D75" s="165"/>
    </row>
    <row r="76" spans="1:23" ht="15.75" thickBot="1" x14ac:dyDescent="0.3">
      <c r="B76" s="166"/>
      <c r="C76" s="167"/>
      <c r="D76" s="168"/>
    </row>
  </sheetData>
  <sheetProtection algorithmName="SHA-512" hashValue="8kSHJREdQcrp6KktFgX8EJhMd7xLHPStzFHNSMjsF5z42F98DPC4KCpIh1eVG+S27yV6/00NBcNdo2DkQLsFOg==" saltValue="FXmImAYcRUuzwzJeIYej1g==" spinCount="100000" sheet="1" objects="1" scenarios="1"/>
  <mergeCells count="14">
    <mergeCell ref="P73:W73"/>
    <mergeCell ref="R66:U69"/>
    <mergeCell ref="B74:D76"/>
    <mergeCell ref="R34:U37"/>
    <mergeCell ref="P47:W47"/>
    <mergeCell ref="P49:W49"/>
    <mergeCell ref="R52:U55"/>
    <mergeCell ref="R59:U62"/>
    <mergeCell ref="B37:D37"/>
    <mergeCell ref="B15:F17"/>
    <mergeCell ref="P1:W1"/>
    <mergeCell ref="R10:U13"/>
    <mergeCell ref="R17:U20"/>
    <mergeCell ref="R24:U27"/>
  </mergeCells>
  <pageMargins left="0.25" right="0.25" top="0.75" bottom="0.75" header="0.3" footer="0.3"/>
  <pageSetup paperSize="9" scale="98" orientation="portrait" r:id="rId1"/>
  <colBreaks count="2" manualBreakCount="2">
    <brk id="10" max="1048575" man="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87" r:id="rId4" name="Check Box 11">
              <controlPr locked="0" defaultSize="0" autoFill="0" autoLine="0" autoPict="0">
                <anchor moveWithCells="1">
                  <from>
                    <xdr:col>1</xdr:col>
                    <xdr:colOff>0</xdr:colOff>
                    <xdr:row>40</xdr:row>
                    <xdr:rowOff>142875</xdr:rowOff>
                  </from>
                  <to>
                    <xdr:col>2</xdr:col>
                    <xdr:colOff>733425</xdr:colOff>
                    <xdr:row>42</xdr:row>
                    <xdr:rowOff>95250</xdr:rowOff>
                  </to>
                </anchor>
              </controlPr>
            </control>
          </mc:Choice>
        </mc:AlternateContent>
        <mc:AlternateContent xmlns:mc="http://schemas.openxmlformats.org/markup-compatibility/2006">
          <mc:Choice Requires="x14">
            <control shapeId="24580" r:id="rId5" name="Check Box 4">
              <controlPr locked="0" defaultSize="0" autoFill="0" autoLine="0" autoPict="0">
                <anchor moveWithCells="1">
                  <from>
                    <xdr:col>0</xdr:col>
                    <xdr:colOff>333375</xdr:colOff>
                    <xdr:row>8</xdr:row>
                    <xdr:rowOff>47625</xdr:rowOff>
                  </from>
                  <to>
                    <xdr:col>4</xdr:col>
                    <xdr:colOff>695325</xdr:colOff>
                    <xdr:row>9</xdr:row>
                    <xdr:rowOff>152400</xdr:rowOff>
                  </to>
                </anchor>
              </controlPr>
            </control>
          </mc:Choice>
        </mc:AlternateContent>
        <mc:AlternateContent xmlns:mc="http://schemas.openxmlformats.org/markup-compatibility/2006">
          <mc:Choice Requires="x14">
            <control shapeId="24582" r:id="rId6" name="Label 6">
              <controlPr defaultSize="0" autoFill="0" autoLine="0" autoPict="0">
                <anchor moveWithCells="1" sizeWithCells="1">
                  <from>
                    <xdr:col>1</xdr:col>
                    <xdr:colOff>38100</xdr:colOff>
                    <xdr:row>19</xdr:row>
                    <xdr:rowOff>85725</xdr:rowOff>
                  </from>
                  <to>
                    <xdr:col>4</xdr:col>
                    <xdr:colOff>542925</xdr:colOff>
                    <xdr:row>21</xdr:row>
                    <xdr:rowOff>66675</xdr:rowOff>
                  </to>
                </anchor>
              </controlPr>
            </control>
          </mc:Choice>
        </mc:AlternateContent>
        <mc:AlternateContent xmlns:mc="http://schemas.openxmlformats.org/markup-compatibility/2006">
          <mc:Choice Requires="x14">
            <control shapeId="24583" r:id="rId7" name="Check Box 7">
              <controlPr locked="0" defaultSize="0" autoFill="0" autoLine="0" autoPict="0">
                <anchor moveWithCells="1">
                  <from>
                    <xdr:col>1</xdr:col>
                    <xdr:colOff>142875</xdr:colOff>
                    <xdr:row>21</xdr:row>
                    <xdr:rowOff>123825</xdr:rowOff>
                  </from>
                  <to>
                    <xdr:col>4</xdr:col>
                    <xdr:colOff>123825</xdr:colOff>
                    <xdr:row>23</xdr:row>
                    <xdr:rowOff>0</xdr:rowOff>
                  </to>
                </anchor>
              </controlPr>
            </control>
          </mc:Choice>
        </mc:AlternateContent>
        <mc:AlternateContent xmlns:mc="http://schemas.openxmlformats.org/markup-compatibility/2006">
          <mc:Choice Requires="x14">
            <control shapeId="24584" r:id="rId8" name="Check Box 8">
              <controlPr locked="0" defaultSize="0" autoFill="0" autoLine="0" autoPict="0">
                <anchor moveWithCells="1">
                  <from>
                    <xdr:col>1</xdr:col>
                    <xdr:colOff>142875</xdr:colOff>
                    <xdr:row>23</xdr:row>
                    <xdr:rowOff>95250</xdr:rowOff>
                  </from>
                  <to>
                    <xdr:col>4</xdr:col>
                    <xdr:colOff>123825</xdr:colOff>
                    <xdr:row>24</xdr:row>
                    <xdr:rowOff>152400</xdr:rowOff>
                  </to>
                </anchor>
              </controlPr>
            </control>
          </mc:Choice>
        </mc:AlternateContent>
        <mc:AlternateContent xmlns:mc="http://schemas.openxmlformats.org/markup-compatibility/2006">
          <mc:Choice Requires="x14">
            <control shapeId="24589" r:id="rId9" name="Check Box 13">
              <controlPr locked="0" defaultSize="0" autoFill="0" autoLine="0" autoPict="0">
                <anchor moveWithCells="1">
                  <from>
                    <xdr:col>1</xdr:col>
                    <xdr:colOff>0</xdr:colOff>
                    <xdr:row>45</xdr:row>
                    <xdr:rowOff>161925</xdr:rowOff>
                  </from>
                  <to>
                    <xdr:col>3</xdr:col>
                    <xdr:colOff>561975</xdr:colOff>
                    <xdr:row>47</xdr:row>
                    <xdr:rowOff>19050</xdr:rowOff>
                  </to>
                </anchor>
              </controlPr>
            </control>
          </mc:Choice>
        </mc:AlternateContent>
        <mc:AlternateContent xmlns:mc="http://schemas.openxmlformats.org/markup-compatibility/2006">
          <mc:Choice Requires="x14">
            <control shapeId="24591" r:id="rId10" name="Check Box 15">
              <controlPr locked="0" defaultSize="0" autoFill="0" autoLine="0" autoPict="0">
                <anchor moveWithCells="1">
                  <from>
                    <xdr:col>1</xdr:col>
                    <xdr:colOff>0</xdr:colOff>
                    <xdr:row>50</xdr:row>
                    <xdr:rowOff>152400</xdr:rowOff>
                  </from>
                  <to>
                    <xdr:col>4</xdr:col>
                    <xdr:colOff>638175</xdr:colOff>
                    <xdr:row>52</xdr:row>
                    <xdr:rowOff>9525</xdr:rowOff>
                  </to>
                </anchor>
              </controlPr>
            </control>
          </mc:Choice>
        </mc:AlternateContent>
        <mc:AlternateContent xmlns:mc="http://schemas.openxmlformats.org/markup-compatibility/2006">
          <mc:Choice Requires="x14">
            <control shapeId="24592" r:id="rId11" name="Check Box 16">
              <controlPr locked="0" defaultSize="0" autoFill="0" autoLine="0" autoPict="0">
                <anchor moveWithCells="1">
                  <from>
                    <xdr:col>1</xdr:col>
                    <xdr:colOff>38100</xdr:colOff>
                    <xdr:row>60</xdr:row>
                    <xdr:rowOff>190500</xdr:rowOff>
                  </from>
                  <to>
                    <xdr:col>4</xdr:col>
                    <xdr:colOff>276225</xdr:colOff>
                    <xdr:row>61</xdr:row>
                    <xdr:rowOff>180975</xdr:rowOff>
                  </to>
                </anchor>
              </controlPr>
            </control>
          </mc:Choice>
        </mc:AlternateContent>
        <mc:AlternateContent xmlns:mc="http://schemas.openxmlformats.org/markup-compatibility/2006">
          <mc:Choice Requires="x14">
            <control shapeId="24593" r:id="rId12" name="Group Box 17">
              <controlPr defaultSize="0" autoFill="0" autoPict="0">
                <anchor moveWithCells="1">
                  <from>
                    <xdr:col>0</xdr:col>
                    <xdr:colOff>104775</xdr:colOff>
                    <xdr:row>58</xdr:row>
                    <xdr:rowOff>0</xdr:rowOff>
                  </from>
                  <to>
                    <xdr:col>5</xdr:col>
                    <xdr:colOff>257175</xdr:colOff>
                    <xdr:row>70</xdr:row>
                    <xdr:rowOff>9525</xdr:rowOff>
                  </to>
                </anchor>
              </controlPr>
            </control>
          </mc:Choice>
        </mc:AlternateContent>
        <mc:AlternateContent xmlns:mc="http://schemas.openxmlformats.org/markup-compatibility/2006">
          <mc:Choice Requires="x14">
            <control shapeId="24594" r:id="rId13" name="Label 18">
              <controlPr defaultSize="0" autoFill="0" autoLine="0" autoPict="0">
                <anchor moveWithCells="1" sizeWithCells="1">
                  <from>
                    <xdr:col>0</xdr:col>
                    <xdr:colOff>142875</xdr:colOff>
                    <xdr:row>59</xdr:row>
                    <xdr:rowOff>9525</xdr:rowOff>
                  </from>
                  <to>
                    <xdr:col>3</xdr:col>
                    <xdr:colOff>76200</xdr:colOff>
                    <xdr:row>60</xdr:row>
                    <xdr:rowOff>142875</xdr:rowOff>
                  </to>
                </anchor>
              </controlPr>
            </control>
          </mc:Choice>
        </mc:AlternateContent>
        <mc:AlternateContent xmlns:mc="http://schemas.openxmlformats.org/markup-compatibility/2006">
          <mc:Choice Requires="x14">
            <control shapeId="24595" r:id="rId14" name="Check Box 19">
              <controlPr locked="0" defaultSize="0" autoFill="0" autoLine="0" autoPict="0">
                <anchor moveWithCells="1">
                  <from>
                    <xdr:col>1</xdr:col>
                    <xdr:colOff>38100</xdr:colOff>
                    <xdr:row>63</xdr:row>
                    <xdr:rowOff>85725</xdr:rowOff>
                  </from>
                  <to>
                    <xdr:col>4</xdr:col>
                    <xdr:colOff>276225</xdr:colOff>
                    <xdr:row>64</xdr:row>
                    <xdr:rowOff>133350</xdr:rowOff>
                  </to>
                </anchor>
              </controlPr>
            </control>
          </mc:Choice>
        </mc:AlternateContent>
        <mc:AlternateContent xmlns:mc="http://schemas.openxmlformats.org/markup-compatibility/2006">
          <mc:Choice Requires="x14">
            <control shapeId="24596" r:id="rId15" name="Check Box 20">
              <controlPr locked="0" defaultSize="0" autoFill="0" autoLine="0" autoPict="0">
                <anchor moveWithCells="1">
                  <from>
                    <xdr:col>1</xdr:col>
                    <xdr:colOff>38100</xdr:colOff>
                    <xdr:row>62</xdr:row>
                    <xdr:rowOff>28575</xdr:rowOff>
                  </from>
                  <to>
                    <xdr:col>4</xdr:col>
                    <xdr:colOff>276225</xdr:colOff>
                    <xdr:row>63</xdr:row>
                    <xdr:rowOff>47625</xdr:rowOff>
                  </to>
                </anchor>
              </controlPr>
            </control>
          </mc:Choice>
        </mc:AlternateContent>
        <mc:AlternateContent xmlns:mc="http://schemas.openxmlformats.org/markup-compatibility/2006">
          <mc:Choice Requires="x14">
            <control shapeId="24597" r:id="rId16" name="Check Box 21">
              <controlPr locked="0" defaultSize="0" autoFill="0" autoLine="0" autoPict="0">
                <anchor moveWithCells="1">
                  <from>
                    <xdr:col>1</xdr:col>
                    <xdr:colOff>38100</xdr:colOff>
                    <xdr:row>64</xdr:row>
                    <xdr:rowOff>161925</xdr:rowOff>
                  </from>
                  <to>
                    <xdr:col>4</xdr:col>
                    <xdr:colOff>276225</xdr:colOff>
                    <xdr:row>65</xdr:row>
                    <xdr:rowOff>190500</xdr:rowOff>
                  </to>
                </anchor>
              </controlPr>
            </control>
          </mc:Choice>
        </mc:AlternateContent>
        <mc:AlternateContent xmlns:mc="http://schemas.openxmlformats.org/markup-compatibility/2006">
          <mc:Choice Requires="x14">
            <control shapeId="24598" r:id="rId17" name="Label 22">
              <controlPr defaultSize="0" autoFill="0" autoLine="0" autoPict="0">
                <anchor moveWithCells="1" sizeWithCells="1">
                  <from>
                    <xdr:col>0</xdr:col>
                    <xdr:colOff>142875</xdr:colOff>
                    <xdr:row>67</xdr:row>
                    <xdr:rowOff>47625</xdr:rowOff>
                  </from>
                  <to>
                    <xdr:col>1</xdr:col>
                    <xdr:colOff>161925</xdr:colOff>
                    <xdr:row>68</xdr:row>
                    <xdr:rowOff>95250</xdr:rowOff>
                  </to>
                </anchor>
              </controlPr>
            </control>
          </mc:Choice>
        </mc:AlternateContent>
        <mc:AlternateContent xmlns:mc="http://schemas.openxmlformats.org/markup-compatibility/2006">
          <mc:Choice Requires="x14">
            <control shapeId="24599" r:id="rId18" name="Check Box 23">
              <controlPr locked="0" defaultSize="0" autoFill="0" autoLine="0" autoPict="0">
                <anchor moveWithCells="1">
                  <from>
                    <xdr:col>1</xdr:col>
                    <xdr:colOff>57150</xdr:colOff>
                    <xdr:row>68</xdr:row>
                    <xdr:rowOff>76200</xdr:rowOff>
                  </from>
                  <to>
                    <xdr:col>5</xdr:col>
                    <xdr:colOff>219075</xdr:colOff>
                    <xdr:row>69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Stammdaten</vt:lpstr>
      <vt:lpstr>QZ_1</vt:lpstr>
      <vt:lpstr>QZ_2</vt:lpstr>
      <vt:lpstr>QZ_3</vt:lpstr>
      <vt:lpstr>QZ_4</vt:lpstr>
      <vt:lpstr>QZ_5</vt:lpstr>
      <vt:lpstr>QZ_6</vt:lpstr>
      <vt:lpstr>QZ_7</vt:lpstr>
      <vt:lpstr>QZ_8</vt:lpstr>
      <vt:lpstr>QZ_9</vt:lpstr>
      <vt:lpstr>QZ_10</vt:lpstr>
      <vt:lpstr>Export</vt:lpstr>
      <vt:lpstr>QZ_6!Druckbereich</vt:lpstr>
    </vt:vector>
  </TitlesOfParts>
  <Company>WIMCreator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Zahn;mre-netz</dc:creator>
  <cp:lastModifiedBy>Daniela Zahn</cp:lastModifiedBy>
  <cp:lastPrinted>2019-05-07T10:42:22Z</cp:lastPrinted>
  <dcterms:created xsi:type="dcterms:W3CDTF">2019-02-13T13:27:48Z</dcterms:created>
  <dcterms:modified xsi:type="dcterms:W3CDTF">2019-05-23T13:50:40Z</dcterms:modified>
</cp:coreProperties>
</file>